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\2024\PRORAČUN 2024\Polugodišnji izvještaj o izvršenju proračuna za 2024\"/>
    </mc:Choice>
  </mc:AlternateContent>
  <xr:revisionPtr revIDLastSave="0" documentId="13_ncr:1_{3642C3C9-ABEF-47CE-9E17-C85A54A0E7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slovna" sheetId="1" r:id="rId1"/>
    <sheet name="Opći dio" sheetId="2" r:id="rId2"/>
    <sheet name="Posebni dio" sheetId="3" r:id="rId3"/>
    <sheet name="Ekonomska klasifikacija" sheetId="4" r:id="rId4"/>
    <sheet name="Funkcijska klasifikacij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E484" i="3"/>
  <c r="F484" i="3"/>
  <c r="D348" i="3"/>
  <c r="D17" i="5" s="1"/>
  <c r="D16" i="5"/>
  <c r="D298" i="3"/>
  <c r="D15" i="5" s="1"/>
  <c r="D250" i="3"/>
  <c r="D14" i="5" s="1"/>
  <c r="D215" i="3"/>
  <c r="D13" i="5" s="1"/>
  <c r="D9" i="5"/>
  <c r="D8" i="5" s="1"/>
  <c r="D18" i="5"/>
  <c r="D12" i="5"/>
  <c r="D11" i="5"/>
  <c r="F20" i="2"/>
  <c r="F17" i="2"/>
  <c r="F13" i="2"/>
  <c r="F9" i="2"/>
  <c r="E13" i="2"/>
  <c r="D7" i="5" l="1"/>
  <c r="E20" i="1"/>
  <c r="E12" i="1" l="1"/>
  <c r="E13" i="1"/>
  <c r="E14" i="1" s="1"/>
  <c r="E15" i="1" s="1"/>
  <c r="E24" i="1" s="1"/>
  <c r="E11" i="1"/>
  <c r="E10" i="1"/>
  <c r="E9" i="1"/>
  <c r="D22" i="4"/>
  <c r="D21" i="4"/>
  <c r="D14" i="4"/>
  <c r="D15" i="4"/>
  <c r="D16" i="4"/>
  <c r="D17" i="4"/>
  <c r="D18" i="4"/>
  <c r="D19" i="4"/>
  <c r="D11" i="4"/>
  <c r="D10" i="4"/>
  <c r="D13" i="4" l="1"/>
  <c r="D20" i="4"/>
  <c r="D12" i="4" s="1"/>
  <c r="D9" i="4"/>
  <c r="D8" i="4" s="1"/>
  <c r="G20" i="1"/>
  <c r="F20" i="1"/>
  <c r="D7" i="4" l="1"/>
  <c r="E32" i="2"/>
  <c r="E33" i="2"/>
  <c r="E34" i="2"/>
  <c r="E36" i="2"/>
  <c r="E41" i="2"/>
  <c r="E40" i="2" s="1"/>
  <c r="E43" i="2"/>
  <c r="E42" i="2" s="1"/>
  <c r="E46" i="2"/>
  <c r="E45" i="2" s="1"/>
  <c r="E49" i="2"/>
  <c r="E50" i="2"/>
  <c r="E17" i="2"/>
  <c r="E20" i="2"/>
  <c r="E37" i="2"/>
  <c r="E38" i="2"/>
  <c r="E39" i="2"/>
  <c r="E48" i="2"/>
  <c r="E51" i="2"/>
  <c r="E57" i="2"/>
  <c r="E58" i="2"/>
  <c r="E59" i="2"/>
  <c r="E60" i="2"/>
  <c r="E62" i="2"/>
  <c r="E61" i="2" s="1"/>
  <c r="E56" i="2" l="1"/>
  <c r="E47" i="2"/>
  <c r="D62" i="2" l="1"/>
  <c r="D61" i="2" s="1"/>
  <c r="D60" i="2"/>
  <c r="D59" i="2"/>
  <c r="F19" i="5"/>
  <c r="E19" i="5"/>
  <c r="G476" i="3"/>
  <c r="G478" i="3"/>
  <c r="G479" i="3"/>
  <c r="G481" i="3"/>
  <c r="G483" i="3"/>
  <c r="G484" i="3"/>
  <c r="F59" i="2"/>
  <c r="F363" i="3"/>
  <c r="F362" i="3" s="1"/>
  <c r="F361" i="3" s="1"/>
  <c r="F360" i="3" s="1"/>
  <c r="F359" i="3" s="1"/>
  <c r="F23" i="3"/>
  <c r="G38" i="3"/>
  <c r="G40" i="3"/>
  <c r="G43" i="3"/>
  <c r="F50" i="2"/>
  <c r="F59" i="3"/>
  <c r="G74" i="3"/>
  <c r="G76" i="3"/>
  <c r="F82" i="3"/>
  <c r="F81" i="3" s="1"/>
  <c r="G92" i="3"/>
  <c r="F98" i="3"/>
  <c r="G102" i="3"/>
  <c r="G119" i="3"/>
  <c r="G127" i="3"/>
  <c r="G128" i="3"/>
  <c r="G134" i="3"/>
  <c r="F136" i="3"/>
  <c r="F142" i="3"/>
  <c r="F141" i="3" s="1"/>
  <c r="G150" i="3"/>
  <c r="G161" i="3"/>
  <c r="G162" i="3"/>
  <c r="F163" i="3"/>
  <c r="G163" i="3" s="1"/>
  <c r="G170" i="3"/>
  <c r="G171" i="3"/>
  <c r="F172" i="3"/>
  <c r="G180" i="3"/>
  <c r="F188" i="3"/>
  <c r="G192" i="3"/>
  <c r="G193" i="3"/>
  <c r="F200" i="3"/>
  <c r="F199" i="3" s="1"/>
  <c r="F196" i="3" s="1"/>
  <c r="F209" i="3"/>
  <c r="F208" i="3" s="1"/>
  <c r="F207" i="3" s="1"/>
  <c r="F212" i="3"/>
  <c r="G212" i="3" s="1"/>
  <c r="F214" i="3"/>
  <c r="F213" i="3" s="1"/>
  <c r="G226" i="3"/>
  <c r="G234" i="3"/>
  <c r="G249" i="3"/>
  <c r="F262" i="3"/>
  <c r="F264" i="3"/>
  <c r="G272" i="3"/>
  <c r="F279" i="3"/>
  <c r="F278" i="3" s="1"/>
  <c r="F287" i="3"/>
  <c r="F286" i="3" s="1"/>
  <c r="F283" i="3" s="1"/>
  <c r="F282" i="3" s="1"/>
  <c r="F297" i="3"/>
  <c r="F296" i="3" s="1"/>
  <c r="G305" i="3"/>
  <c r="F310" i="3"/>
  <c r="F309" i="3" s="1"/>
  <c r="F308" i="3" s="1"/>
  <c r="F307" i="3" s="1"/>
  <c r="F306" i="3" s="1"/>
  <c r="G317" i="3"/>
  <c r="F49" i="2"/>
  <c r="F329" i="3"/>
  <c r="F328" i="3" s="1"/>
  <c r="F327" i="3" s="1"/>
  <c r="F326" i="3" s="1"/>
  <c r="F325" i="3" s="1"/>
  <c r="F339" i="3"/>
  <c r="F346" i="3"/>
  <c r="F345" i="3" s="1"/>
  <c r="F354" i="3"/>
  <c r="F356" i="3"/>
  <c r="F370" i="3"/>
  <c r="F369" i="3" s="1"/>
  <c r="F368" i="3" s="1"/>
  <c r="F367" i="3" s="1"/>
  <c r="F366" i="3" s="1"/>
  <c r="F365" i="3" s="1"/>
  <c r="F376" i="3"/>
  <c r="F375" i="3" s="1"/>
  <c r="F372" i="3" s="1"/>
  <c r="F382" i="3"/>
  <c r="F388" i="3"/>
  <c r="F387" i="3" s="1"/>
  <c r="F391" i="3"/>
  <c r="F397" i="3"/>
  <c r="F396" i="3" s="1"/>
  <c r="F395" i="3" s="1"/>
  <c r="F394" i="3" s="1"/>
  <c r="F393" i="3" s="1"/>
  <c r="F406" i="3"/>
  <c r="G409" i="3"/>
  <c r="F414" i="3"/>
  <c r="F413" i="3" s="1"/>
  <c r="F412" i="3" s="1"/>
  <c r="F411" i="3" s="1"/>
  <c r="F410" i="3" s="1"/>
  <c r="F420" i="3"/>
  <c r="F419" i="3" s="1"/>
  <c r="F418" i="3" s="1"/>
  <c r="F417" i="3" s="1"/>
  <c r="F416" i="3" s="1"/>
  <c r="F426" i="3"/>
  <c r="F425" i="3" s="1"/>
  <c r="F424" i="3" s="1"/>
  <c r="F423" i="3" s="1"/>
  <c r="F422" i="3" s="1"/>
  <c r="G440" i="3"/>
  <c r="G444" i="3"/>
  <c r="G445" i="3"/>
  <c r="G446" i="3"/>
  <c r="F453" i="3"/>
  <c r="F452" i="3" s="1"/>
  <c r="F451" i="3" s="1"/>
  <c r="F450" i="3" s="1"/>
  <c r="F449" i="3" s="1"/>
  <c r="F448" i="3" s="1"/>
  <c r="F447" i="3" s="1"/>
  <c r="E100" i="3"/>
  <c r="E388" i="3"/>
  <c r="E387" i="3" s="1"/>
  <c r="E37" i="3"/>
  <c r="E160" i="3"/>
  <c r="E89" i="3"/>
  <c r="E278" i="3"/>
  <c r="E222" i="3"/>
  <c r="E191" i="3"/>
  <c r="E179" i="3"/>
  <c r="E169" i="3"/>
  <c r="E77" i="3"/>
  <c r="E73" i="3"/>
  <c r="E54" i="3"/>
  <c r="E33" i="3"/>
  <c r="E439" i="3"/>
  <c r="E443" i="3"/>
  <c r="E356" i="3"/>
  <c r="G44" i="2"/>
  <c r="G27" i="2"/>
  <c r="G28" i="2"/>
  <c r="G10" i="2"/>
  <c r="G11" i="2"/>
  <c r="G12" i="2"/>
  <c r="G14" i="2"/>
  <c r="G15" i="2"/>
  <c r="G16" i="2"/>
  <c r="G18" i="2"/>
  <c r="G19" i="2"/>
  <c r="G21" i="2"/>
  <c r="G22" i="2"/>
  <c r="G23" i="2"/>
  <c r="G24" i="3"/>
  <c r="G35" i="3"/>
  <c r="G36" i="3"/>
  <c r="G55" i="3"/>
  <c r="G56" i="3"/>
  <c r="G70" i="3"/>
  <c r="G71" i="3"/>
  <c r="G80" i="3"/>
  <c r="G83" i="3"/>
  <c r="G84" i="3"/>
  <c r="G91" i="3"/>
  <c r="G96" i="3"/>
  <c r="G99" i="3"/>
  <c r="G101" i="3"/>
  <c r="G107" i="3"/>
  <c r="G108" i="3"/>
  <c r="G113" i="3"/>
  <c r="G120" i="3"/>
  <c r="G123" i="3"/>
  <c r="G124" i="3"/>
  <c r="G131" i="3"/>
  <c r="G144" i="3"/>
  <c r="G155" i="3"/>
  <c r="G156" i="3"/>
  <c r="G158" i="3"/>
  <c r="G166" i="3"/>
  <c r="G173" i="3"/>
  <c r="G176" i="3"/>
  <c r="G177" i="3"/>
  <c r="G184" i="3"/>
  <c r="G185" i="3"/>
  <c r="G197" i="3"/>
  <c r="G206" i="3"/>
  <c r="G219" i="3"/>
  <c r="G223" i="3"/>
  <c r="G237" i="3"/>
  <c r="G244" i="3"/>
  <c r="G245" i="3"/>
  <c r="G246" i="3"/>
  <c r="G268" i="3"/>
  <c r="G276" i="3"/>
  <c r="G280" i="3"/>
  <c r="G284" i="3"/>
  <c r="G285" i="3"/>
  <c r="G292" i="3"/>
  <c r="G295" i="3"/>
  <c r="G321" i="3"/>
  <c r="G335" i="3"/>
  <c r="G340" i="3"/>
  <c r="G344" i="3"/>
  <c r="G347" i="3"/>
  <c r="G358" i="3"/>
  <c r="G364" i="3"/>
  <c r="G374" i="3"/>
  <c r="G386" i="3"/>
  <c r="G390" i="3"/>
  <c r="G403" i="3"/>
  <c r="G404" i="3"/>
  <c r="G415" i="3"/>
  <c r="G433" i="3"/>
  <c r="G437" i="3"/>
  <c r="G454" i="3"/>
  <c r="G209" i="3" l="1"/>
  <c r="G19" i="5"/>
  <c r="G392" i="3"/>
  <c r="G60" i="3"/>
  <c r="G297" i="3"/>
  <c r="F232" i="3"/>
  <c r="F231" i="3" s="1"/>
  <c r="F230" i="3" s="1"/>
  <c r="G137" i="3"/>
  <c r="G330" i="3"/>
  <c r="G421" i="3"/>
  <c r="G16" i="3"/>
  <c r="G383" i="3"/>
  <c r="G279" i="3"/>
  <c r="G189" i="3"/>
  <c r="G324" i="3"/>
  <c r="G233" i="3"/>
  <c r="G265" i="3"/>
  <c r="G224" i="3"/>
  <c r="F54" i="3"/>
  <c r="F53" i="3" s="1"/>
  <c r="F51" i="3" s="1"/>
  <c r="G370" i="3"/>
  <c r="G311" i="3"/>
  <c r="G75" i="3"/>
  <c r="G389" i="3"/>
  <c r="G17" i="3"/>
  <c r="F42" i="3"/>
  <c r="F16" i="4" s="1"/>
  <c r="F41" i="2"/>
  <c r="F40" i="2" s="1"/>
  <c r="G79" i="3"/>
  <c r="F39" i="2"/>
  <c r="G181" i="3"/>
  <c r="G143" i="3"/>
  <c r="G41" i="3"/>
  <c r="G356" i="3"/>
  <c r="F126" i="3"/>
  <c r="F125" i="3" s="1"/>
  <c r="F122" i="3" s="1"/>
  <c r="F121" i="3" s="1"/>
  <c r="F73" i="3"/>
  <c r="G338" i="3"/>
  <c r="G112" i="3"/>
  <c r="G241" i="3"/>
  <c r="E438" i="3"/>
  <c r="F36" i="2"/>
  <c r="F34" i="2"/>
  <c r="G34" i="2" s="1"/>
  <c r="G441" i="3"/>
  <c r="G427" i="3"/>
  <c r="G407" i="3"/>
  <c r="G398" i="3"/>
  <c r="G377" i="3"/>
  <c r="G357" i="3"/>
  <c r="G355" i="3"/>
  <c r="F323" i="3"/>
  <c r="F322" i="3" s="1"/>
  <c r="F320" i="3" s="1"/>
  <c r="F304" i="3"/>
  <c r="F303" i="3" s="1"/>
  <c r="F302" i="3" s="1"/>
  <c r="F301" i="3" s="1"/>
  <c r="F300" i="3" s="1"/>
  <c r="F48" i="2"/>
  <c r="G288" i="3"/>
  <c r="G273" i="3"/>
  <c r="G263" i="3"/>
  <c r="G257" i="3"/>
  <c r="F256" i="3"/>
  <c r="F255" i="3" s="1"/>
  <c r="F253" i="3" s="1"/>
  <c r="F252" i="3" s="1"/>
  <c r="F43" i="2"/>
  <c r="F240" i="3"/>
  <c r="F239" i="3" s="1"/>
  <c r="F236" i="3" s="1"/>
  <c r="F46" i="2"/>
  <c r="G46" i="2" s="1"/>
  <c r="G151" i="3"/>
  <c r="F111" i="3"/>
  <c r="F110" i="3" s="1"/>
  <c r="F109" i="3" s="1"/>
  <c r="F37" i="2"/>
  <c r="F32" i="2"/>
  <c r="F33" i="2"/>
  <c r="G201" i="3"/>
  <c r="F38" i="2"/>
  <c r="G38" i="2" s="1"/>
  <c r="F57" i="2"/>
  <c r="G57" i="2" s="1"/>
  <c r="F294" i="3"/>
  <c r="F293" i="3" s="1"/>
  <c r="F290" i="3" s="1"/>
  <c r="F289" i="3" s="1"/>
  <c r="F291" i="3" s="1"/>
  <c r="F22" i="3"/>
  <c r="F21" i="3" s="1"/>
  <c r="F20" i="3" s="1"/>
  <c r="F19" i="3" s="1"/>
  <c r="F18" i="3" s="1"/>
  <c r="F11" i="4"/>
  <c r="F169" i="3"/>
  <c r="F168" i="3" s="1"/>
  <c r="F167" i="3" s="1"/>
  <c r="F89" i="3"/>
  <c r="F88" i="3" s="1"/>
  <c r="F86" i="3" s="1"/>
  <c r="F85" i="3" s="1"/>
  <c r="F60" i="2"/>
  <c r="F353" i="3"/>
  <c r="F351" i="3" s="1"/>
  <c r="F350" i="3" s="1"/>
  <c r="F222" i="3"/>
  <c r="F15" i="3"/>
  <c r="F14" i="3" s="1"/>
  <c r="F13" i="3" s="1"/>
  <c r="F12" i="3" s="1"/>
  <c r="F11" i="3" s="1"/>
  <c r="F10" i="3" s="1"/>
  <c r="F337" i="3"/>
  <c r="F336" i="3" s="1"/>
  <c r="F334" i="3" s="1"/>
  <c r="F333" i="3" s="1"/>
  <c r="F439" i="3"/>
  <c r="F248" i="3"/>
  <c r="F247" i="3" s="1"/>
  <c r="F243" i="3" s="1"/>
  <c r="F242" i="3" s="1"/>
  <c r="F277" i="3"/>
  <c r="F275" i="3" s="1"/>
  <c r="F274" i="3" s="1"/>
  <c r="G278" i="3"/>
  <c r="F187" i="3"/>
  <c r="F381" i="3"/>
  <c r="F380" i="3" s="1"/>
  <c r="F379" i="3" s="1"/>
  <c r="F378" i="3" s="1"/>
  <c r="F261" i="3"/>
  <c r="F135" i="3"/>
  <c r="F77" i="3"/>
  <c r="G78" i="3"/>
  <c r="G66" i="3"/>
  <c r="F65" i="3"/>
  <c r="F64" i="3" s="1"/>
  <c r="F63" i="3" s="1"/>
  <c r="G49" i="3"/>
  <c r="F48" i="3"/>
  <c r="G39" i="3"/>
  <c r="F33" i="3"/>
  <c r="G34" i="3"/>
  <c r="F58" i="3"/>
  <c r="G90" i="3"/>
  <c r="F179" i="3"/>
  <c r="F178" i="3" s="1"/>
  <c r="F175" i="3" s="1"/>
  <c r="F174" i="3" s="1"/>
  <c r="F149" i="3"/>
  <c r="F148" i="3" s="1"/>
  <c r="F147" i="3" s="1"/>
  <c r="F133" i="3"/>
  <c r="F132" i="3" s="1"/>
  <c r="F118" i="3"/>
  <c r="F117" i="3" s="1"/>
  <c r="F115" i="3" s="1"/>
  <c r="F114" i="3" s="1"/>
  <c r="F100" i="3"/>
  <c r="G100" i="3" s="1"/>
  <c r="F58" i="2"/>
  <c r="G58" i="2" s="1"/>
  <c r="F37" i="3"/>
  <c r="G37" i="3" s="1"/>
  <c r="F432" i="3"/>
  <c r="F431" i="3" s="1"/>
  <c r="F430" i="3" s="1"/>
  <c r="F443" i="3"/>
  <c r="G443" i="3" s="1"/>
  <c r="F408" i="3"/>
  <c r="F405" i="3" s="1"/>
  <c r="F402" i="3" s="1"/>
  <c r="F401" i="3" s="1"/>
  <c r="F316" i="3"/>
  <c r="F315" i="3" s="1"/>
  <c r="F314" i="3" s="1"/>
  <c r="F313" i="3" s="1"/>
  <c r="F312" i="3" s="1"/>
  <c r="F271" i="3"/>
  <c r="F270" i="3" s="1"/>
  <c r="F267" i="3" s="1"/>
  <c r="F269" i="3" s="1"/>
  <c r="F225" i="3"/>
  <c r="F22" i="4" s="1"/>
  <c r="F211" i="3"/>
  <c r="F191" i="3"/>
  <c r="F190" i="3" s="1"/>
  <c r="F160" i="3"/>
  <c r="F159" i="3" s="1"/>
  <c r="F154" i="3" s="1"/>
  <c r="F153" i="3" s="1"/>
  <c r="F385" i="3"/>
  <c r="F384" i="3"/>
  <c r="F371" i="3"/>
  <c r="F373" i="3"/>
  <c r="F342" i="3"/>
  <c r="F341" i="3" s="1"/>
  <c r="F343" i="3" s="1"/>
  <c r="F195" i="3"/>
  <c r="F194" i="3" s="1"/>
  <c r="F198" i="3"/>
  <c r="F138" i="3"/>
  <c r="F140" i="3"/>
  <c r="F139" i="3" s="1"/>
  <c r="G388" i="3"/>
  <c r="G214" i="3"/>
  <c r="G442" i="3"/>
  <c r="E14" i="4"/>
  <c r="E35" i="2"/>
  <c r="F26" i="2"/>
  <c r="E88" i="3"/>
  <c r="E59" i="3"/>
  <c r="E9" i="2"/>
  <c r="E453" i="3"/>
  <c r="E432" i="3"/>
  <c r="E426" i="3"/>
  <c r="E420" i="3"/>
  <c r="E414" i="3"/>
  <c r="E408" i="3"/>
  <c r="E406" i="3"/>
  <c r="E397" i="3"/>
  <c r="E391" i="3"/>
  <c r="E382" i="3"/>
  <c r="G382" i="3" s="1"/>
  <c r="E376" i="3"/>
  <c r="G376" i="3" s="1"/>
  <c r="E369" i="3"/>
  <c r="E363" i="3"/>
  <c r="E354" i="3"/>
  <c r="E346" i="3"/>
  <c r="E339" i="3"/>
  <c r="E337" i="3"/>
  <c r="E329" i="3"/>
  <c r="E323" i="3"/>
  <c r="E316" i="3"/>
  <c r="E310" i="3"/>
  <c r="E304" i="3"/>
  <c r="E296" i="3"/>
  <c r="G296" i="3" s="1"/>
  <c r="E294" i="3"/>
  <c r="E287" i="3"/>
  <c r="G287" i="3" s="1"/>
  <c r="E277" i="3"/>
  <c r="E271" i="3"/>
  <c r="E264" i="3"/>
  <c r="E262" i="3"/>
  <c r="E256" i="3"/>
  <c r="E248" i="3"/>
  <c r="E240" i="3"/>
  <c r="E232" i="3"/>
  <c r="E225" i="3"/>
  <c r="F51" i="2"/>
  <c r="G51" i="2" s="1"/>
  <c r="E213" i="3"/>
  <c r="E211" i="3"/>
  <c r="E208" i="3"/>
  <c r="E200" i="3"/>
  <c r="E190" i="3"/>
  <c r="E188" i="3"/>
  <c r="E178" i="3"/>
  <c r="E172" i="3"/>
  <c r="G172" i="3" s="1"/>
  <c r="E159" i="3"/>
  <c r="E149" i="3"/>
  <c r="E142" i="3"/>
  <c r="G142" i="3" s="1"/>
  <c r="E136" i="3"/>
  <c r="G136" i="3" s="1"/>
  <c r="E133" i="3"/>
  <c r="E126" i="3"/>
  <c r="E118" i="3"/>
  <c r="E111" i="3"/>
  <c r="E98" i="3"/>
  <c r="E82" i="3"/>
  <c r="E65" i="3"/>
  <c r="E53" i="3"/>
  <c r="E48" i="3"/>
  <c r="E42" i="3"/>
  <c r="E23" i="3"/>
  <c r="E15" i="3"/>
  <c r="E26" i="2"/>
  <c r="F281" i="3" l="1"/>
  <c r="F254" i="3"/>
  <c r="F229" i="3"/>
  <c r="F228" i="3" s="1"/>
  <c r="F227" i="3" s="1"/>
  <c r="F116" i="3"/>
  <c r="F105" i="3"/>
  <c r="F238" i="3"/>
  <c r="F235" i="3"/>
  <c r="F17" i="4"/>
  <c r="G408" i="3"/>
  <c r="G39" i="2"/>
  <c r="F52" i="3"/>
  <c r="F106" i="3"/>
  <c r="F72" i="3"/>
  <c r="F68" i="3" s="1"/>
  <c r="F67" i="3" s="1"/>
  <c r="F69" i="3" s="1"/>
  <c r="G213" i="3"/>
  <c r="F319" i="3"/>
  <c r="F318" i="3" s="1"/>
  <c r="F299" i="3" s="1"/>
  <c r="F298" i="3" s="1"/>
  <c r="F15" i="5" s="1"/>
  <c r="F332" i="3"/>
  <c r="F331" i="3" s="1"/>
  <c r="F16" i="5" s="1"/>
  <c r="F130" i="3"/>
  <c r="F129" i="3" s="1"/>
  <c r="F9" i="3"/>
  <c r="F8" i="3" s="1"/>
  <c r="F10" i="4"/>
  <c r="F9" i="4" s="1"/>
  <c r="F352" i="3"/>
  <c r="F146" i="3"/>
  <c r="F145" i="3" s="1"/>
  <c r="G89" i="3"/>
  <c r="F87" i="3"/>
  <c r="F165" i="3"/>
  <c r="F164" i="3" s="1"/>
  <c r="G77" i="3"/>
  <c r="F349" i="3"/>
  <c r="F348" i="3" s="1"/>
  <c r="F17" i="5" s="1"/>
  <c r="E15" i="4"/>
  <c r="F183" i="3"/>
  <c r="F182" i="3" s="1"/>
  <c r="E81" i="3"/>
  <c r="E148" i="3"/>
  <c r="E146" i="3" s="1"/>
  <c r="E17" i="4"/>
  <c r="E231" i="3"/>
  <c r="E229" i="3" s="1"/>
  <c r="E309" i="3"/>
  <c r="F260" i="3"/>
  <c r="F259" i="3"/>
  <c r="F258" i="3" s="1"/>
  <c r="E14" i="3"/>
  <c r="E47" i="3"/>
  <c r="E46" i="3" s="1"/>
  <c r="E45" i="3" s="1"/>
  <c r="E44" i="3" s="1"/>
  <c r="E19" i="4"/>
  <c r="E239" i="3"/>
  <c r="E18" i="4"/>
  <c r="E315" i="3"/>
  <c r="E396" i="3"/>
  <c r="G397" i="3"/>
  <c r="F45" i="2"/>
  <c r="G45" i="2" s="1"/>
  <c r="F21" i="4"/>
  <c r="F20" i="4" s="1"/>
  <c r="E22" i="3"/>
  <c r="E11" i="4"/>
  <c r="G23" i="3"/>
  <c r="E135" i="3"/>
  <c r="G135" i="3" s="1"/>
  <c r="E199" i="3"/>
  <c r="E247" i="3"/>
  <c r="E270" i="3"/>
  <c r="E322" i="3"/>
  <c r="E320" i="3" s="1"/>
  <c r="E345" i="3"/>
  <c r="G346" i="3"/>
  <c r="E375" i="3"/>
  <c r="E425" i="3"/>
  <c r="G15" i="3"/>
  <c r="F50" i="3"/>
  <c r="F62" i="3"/>
  <c r="F61" i="3" s="1"/>
  <c r="F157" i="3"/>
  <c r="F266" i="3"/>
  <c r="F429" i="3"/>
  <c r="F428" i="3" s="1"/>
  <c r="F210" i="3"/>
  <c r="G225" i="3"/>
  <c r="F15" i="4"/>
  <c r="F438" i="3"/>
  <c r="F435" i="3" s="1"/>
  <c r="F434" i="3" s="1"/>
  <c r="F436" i="3" s="1"/>
  <c r="G240" i="3"/>
  <c r="E125" i="3"/>
  <c r="E187" i="3"/>
  <c r="G187" i="3" s="1"/>
  <c r="E286" i="3"/>
  <c r="G337" i="3"/>
  <c r="E362" i="3"/>
  <c r="G363" i="3"/>
  <c r="G391" i="3"/>
  <c r="E384" i="3"/>
  <c r="E413" i="3"/>
  <c r="E452" i="3"/>
  <c r="G453" i="3"/>
  <c r="F32" i="3"/>
  <c r="F29" i="3" s="1"/>
  <c r="F28" i="3" s="1"/>
  <c r="F30" i="3" s="1"/>
  <c r="F14" i="4"/>
  <c r="G14" i="4" s="1"/>
  <c r="G33" i="3"/>
  <c r="G188" i="3"/>
  <c r="E132" i="3"/>
  <c r="G339" i="3"/>
  <c r="E368" i="3"/>
  <c r="G369" i="3"/>
  <c r="E419" i="3"/>
  <c r="E110" i="3"/>
  <c r="E106" i="3" s="1"/>
  <c r="G111" i="3"/>
  <c r="E32" i="3"/>
  <c r="E16" i="4"/>
  <c r="G16" i="4" s="1"/>
  <c r="E64" i="3"/>
  <c r="E62" i="3" s="1"/>
  <c r="E117" i="3"/>
  <c r="E141" i="3"/>
  <c r="E207" i="3"/>
  <c r="G207" i="3" s="1"/>
  <c r="G208" i="3"/>
  <c r="E255" i="3"/>
  <c r="E254" i="3" s="1"/>
  <c r="E303" i="3"/>
  <c r="E328" i="3"/>
  <c r="E381" i="3"/>
  <c r="E431" i="3"/>
  <c r="E58" i="3"/>
  <c r="E22" i="4"/>
  <c r="G264" i="3"/>
  <c r="G82" i="3"/>
  <c r="G354" i="3"/>
  <c r="G59" i="3"/>
  <c r="E21" i="4"/>
  <c r="F97" i="3"/>
  <c r="F94" i="3" s="1"/>
  <c r="F93" i="3" s="1"/>
  <c r="F95" i="3" s="1"/>
  <c r="F47" i="3"/>
  <c r="F46" i="3" s="1"/>
  <c r="F45" i="3" s="1"/>
  <c r="F44" i="3" s="1"/>
  <c r="F19" i="4"/>
  <c r="F221" i="3"/>
  <c r="F18" i="4"/>
  <c r="F25" i="2"/>
  <c r="G26" i="2"/>
  <c r="E25" i="2"/>
  <c r="G9" i="2"/>
  <c r="G13" i="2"/>
  <c r="G17" i="2"/>
  <c r="G20" i="2"/>
  <c r="E86" i="3"/>
  <c r="G86" i="3" s="1"/>
  <c r="G88" i="3"/>
  <c r="E275" i="3"/>
  <c r="G277" i="3"/>
  <c r="E175" i="3"/>
  <c r="E154" i="3"/>
  <c r="E153" i="3" s="1"/>
  <c r="G179" i="3"/>
  <c r="G73" i="3"/>
  <c r="G133" i="3"/>
  <c r="G406" i="3"/>
  <c r="G323" i="3"/>
  <c r="G48" i="3"/>
  <c r="G98" i="3"/>
  <c r="G149" i="3"/>
  <c r="G200" i="3"/>
  <c r="G211" i="3"/>
  <c r="G248" i="3"/>
  <c r="G329" i="3"/>
  <c r="G222" i="3"/>
  <c r="G439" i="3"/>
  <c r="G432" i="3"/>
  <c r="G54" i="3"/>
  <c r="G118" i="3"/>
  <c r="G160" i="3"/>
  <c r="G271" i="3"/>
  <c r="G310" i="3"/>
  <c r="G426" i="3"/>
  <c r="G42" i="3"/>
  <c r="G191" i="3"/>
  <c r="G262" i="3"/>
  <c r="G294" i="3"/>
  <c r="G65" i="3"/>
  <c r="G126" i="3"/>
  <c r="G169" i="3"/>
  <c r="G316" i="3"/>
  <c r="G232" i="3"/>
  <c r="G256" i="3"/>
  <c r="G304" i="3"/>
  <c r="G420" i="3"/>
  <c r="G414" i="3"/>
  <c r="G41" i="2"/>
  <c r="G53" i="3"/>
  <c r="E435" i="3"/>
  <c r="G59" i="2"/>
  <c r="G40" i="2"/>
  <c r="E8" i="2"/>
  <c r="E261" i="3"/>
  <c r="E336" i="3"/>
  <c r="E31" i="2"/>
  <c r="E53" i="2"/>
  <c r="E293" i="3"/>
  <c r="E72" i="3"/>
  <c r="G33" i="2"/>
  <c r="E168" i="3"/>
  <c r="E210" i="3"/>
  <c r="E97" i="3"/>
  <c r="E353" i="3"/>
  <c r="E405" i="3"/>
  <c r="E385" i="3"/>
  <c r="E221" i="3"/>
  <c r="G49" i="2"/>
  <c r="G36" i="2"/>
  <c r="G48" i="2"/>
  <c r="E51" i="3"/>
  <c r="E52" i="3"/>
  <c r="G37" i="2"/>
  <c r="G50" i="2"/>
  <c r="E87" i="3"/>
  <c r="G60" i="2"/>
  <c r="F62" i="2"/>
  <c r="E105" i="3" l="1"/>
  <c r="G105" i="3" s="1"/>
  <c r="G106" i="3"/>
  <c r="F9" i="5"/>
  <c r="F8" i="5" s="1"/>
  <c r="F104" i="3"/>
  <c r="E50" i="3"/>
  <c r="E116" i="3"/>
  <c r="G116" i="3" s="1"/>
  <c r="E115" i="3"/>
  <c r="E114" i="3" s="1"/>
  <c r="F152" i="3"/>
  <c r="G438" i="3"/>
  <c r="F400" i="3"/>
  <c r="F399" i="3" s="1"/>
  <c r="F18" i="5" s="1"/>
  <c r="G19" i="4"/>
  <c r="G15" i="4"/>
  <c r="F251" i="3"/>
  <c r="F250" i="3" s="1"/>
  <c r="F14" i="5" s="1"/>
  <c r="G18" i="4"/>
  <c r="E147" i="3"/>
  <c r="E29" i="3"/>
  <c r="E28" i="3" s="1"/>
  <c r="F186" i="3"/>
  <c r="E130" i="3"/>
  <c r="E129" i="3" s="1"/>
  <c r="E183" i="3"/>
  <c r="E186" i="3" s="1"/>
  <c r="E228" i="3"/>
  <c r="E205" i="3"/>
  <c r="E20" i="4"/>
  <c r="E327" i="3"/>
  <c r="E451" i="3"/>
  <c r="G452" i="3"/>
  <c r="E283" i="3"/>
  <c r="G286" i="3"/>
  <c r="E122" i="3"/>
  <c r="F205" i="3"/>
  <c r="F204" i="3"/>
  <c r="F203" i="3" s="1"/>
  <c r="F202" i="3" s="1"/>
  <c r="F27" i="3"/>
  <c r="F26" i="3" s="1"/>
  <c r="F11" i="5" s="1"/>
  <c r="E372" i="3"/>
  <c r="G375" i="3"/>
  <c r="E267" i="3"/>
  <c r="E196" i="3"/>
  <c r="E395" i="3"/>
  <c r="G396" i="3"/>
  <c r="E308" i="3"/>
  <c r="E429" i="3"/>
  <c r="E61" i="3"/>
  <c r="E253" i="3"/>
  <c r="E259" i="3"/>
  <c r="G32" i="3"/>
  <c r="E13" i="4"/>
  <c r="E140" i="3"/>
  <c r="E367" i="3"/>
  <c r="G368" i="3"/>
  <c r="E424" i="3"/>
  <c r="E319" i="3"/>
  <c r="E236" i="3"/>
  <c r="E13" i="3"/>
  <c r="E10" i="4"/>
  <c r="G14" i="3"/>
  <c r="E430" i="3"/>
  <c r="G430" i="3" s="1"/>
  <c r="E138" i="3"/>
  <c r="E204" i="3"/>
  <c r="E380" i="3"/>
  <c r="G381" i="3"/>
  <c r="E302" i="3"/>
  <c r="E418" i="3"/>
  <c r="E412" i="3"/>
  <c r="G58" i="3"/>
  <c r="E243" i="3"/>
  <c r="G11" i="4"/>
  <c r="E314" i="3"/>
  <c r="E230" i="3"/>
  <c r="F220" i="3"/>
  <c r="F218" i="3"/>
  <c r="F217" i="3" s="1"/>
  <c r="F216" i="3" s="1"/>
  <c r="F215" i="3" s="1"/>
  <c r="F13" i="5" s="1"/>
  <c r="E361" i="3"/>
  <c r="G362" i="3"/>
  <c r="G81" i="3"/>
  <c r="E402" i="3"/>
  <c r="E290" i="3"/>
  <c r="E334" i="3"/>
  <c r="G334" i="3" s="1"/>
  <c r="E63" i="3"/>
  <c r="E145" i="3"/>
  <c r="G21" i="4"/>
  <c r="G141" i="3"/>
  <c r="G17" i="4"/>
  <c r="G336" i="3"/>
  <c r="E109" i="3"/>
  <c r="G110" i="3"/>
  <c r="F13" i="4"/>
  <c r="G239" i="3"/>
  <c r="E342" i="3"/>
  <c r="G345" i="3"/>
  <c r="E21" i="3"/>
  <c r="G22" i="3"/>
  <c r="F10" i="1"/>
  <c r="G10" i="1"/>
  <c r="G25" i="2"/>
  <c r="G9" i="1"/>
  <c r="F9" i="1"/>
  <c r="G8" i="2"/>
  <c r="F8" i="4"/>
  <c r="E94" i="3"/>
  <c r="G87" i="3"/>
  <c r="E85" i="3"/>
  <c r="E274" i="3"/>
  <c r="G275" i="3"/>
  <c r="E218" i="3"/>
  <c r="E174" i="3"/>
  <c r="E165" i="3"/>
  <c r="E157" i="3"/>
  <c r="G178" i="3"/>
  <c r="G419" i="3"/>
  <c r="G97" i="3"/>
  <c r="G405" i="3"/>
  <c r="G387" i="3"/>
  <c r="G254" i="3"/>
  <c r="G255" i="3"/>
  <c r="G125" i="3"/>
  <c r="G190" i="3"/>
  <c r="G425" i="3"/>
  <c r="G309" i="3"/>
  <c r="G431" i="3"/>
  <c r="G328" i="3"/>
  <c r="G199" i="3"/>
  <c r="G132" i="3"/>
  <c r="G303" i="3"/>
  <c r="G168" i="3"/>
  <c r="G261" i="3"/>
  <c r="G159" i="3"/>
  <c r="G210" i="3"/>
  <c r="G64" i="3"/>
  <c r="G117" i="3"/>
  <c r="G148" i="3"/>
  <c r="G47" i="3"/>
  <c r="G320" i="3"/>
  <c r="G322" i="3"/>
  <c r="G413" i="3"/>
  <c r="G231" i="3"/>
  <c r="G315" i="3"/>
  <c r="G293" i="3"/>
  <c r="G270" i="3"/>
  <c r="G51" i="3"/>
  <c r="G221" i="3"/>
  <c r="G247" i="3"/>
  <c r="F61" i="2"/>
  <c r="G61" i="2" s="1"/>
  <c r="G62" i="2"/>
  <c r="G32" i="2"/>
  <c r="F42" i="2"/>
  <c r="G43" i="2"/>
  <c r="E68" i="3"/>
  <c r="G72" i="3"/>
  <c r="G52" i="3"/>
  <c r="E434" i="3"/>
  <c r="G435" i="3"/>
  <c r="E352" i="3"/>
  <c r="G353" i="3"/>
  <c r="F13" i="1"/>
  <c r="E260" i="3"/>
  <c r="E30" i="2"/>
  <c r="E220" i="3"/>
  <c r="F47" i="2"/>
  <c r="G47" i="2" s="1"/>
  <c r="F35" i="2"/>
  <c r="G35" i="2" s="1"/>
  <c r="F31" i="2"/>
  <c r="G31" i="2" s="1"/>
  <c r="E351" i="3"/>
  <c r="E167" i="3"/>
  <c r="F56" i="2"/>
  <c r="G42" i="2" l="1"/>
  <c r="F30" i="2"/>
  <c r="G12" i="1" s="1"/>
  <c r="F103" i="3"/>
  <c r="F12" i="5" s="1"/>
  <c r="F10" i="5" s="1"/>
  <c r="G205" i="3"/>
  <c r="E182" i="3"/>
  <c r="G29" i="3"/>
  <c r="H10" i="1"/>
  <c r="G11" i="1"/>
  <c r="E12" i="4"/>
  <c r="G260" i="3"/>
  <c r="E20" i="3"/>
  <c r="G21" i="3"/>
  <c r="E313" i="3"/>
  <c r="E238" i="3"/>
  <c r="G236" i="3"/>
  <c r="E235" i="3"/>
  <c r="E423" i="3"/>
  <c r="E252" i="3"/>
  <c r="E289" i="3"/>
  <c r="E417" i="3"/>
  <c r="G138" i="3"/>
  <c r="E9" i="4"/>
  <c r="G10" i="4"/>
  <c r="E258" i="3"/>
  <c r="G258" i="3" s="1"/>
  <c r="E394" i="3"/>
  <c r="G395" i="3"/>
  <c r="E195" i="3"/>
  <c r="E198" i="3"/>
  <c r="E450" i="3"/>
  <c r="G451" i="3"/>
  <c r="E12" i="3"/>
  <c r="G13" i="3"/>
  <c r="E318" i="3"/>
  <c r="E139" i="3"/>
  <c r="G140" i="3"/>
  <c r="E428" i="3"/>
  <c r="G372" i="3"/>
  <c r="E371" i="3"/>
  <c r="E373" i="3"/>
  <c r="G373" i="3" s="1"/>
  <c r="E282" i="3"/>
  <c r="G283" i="3"/>
  <c r="E341" i="3"/>
  <c r="G342" i="3"/>
  <c r="E242" i="3"/>
  <c r="E379" i="3"/>
  <c r="G380" i="3"/>
  <c r="E203" i="3"/>
  <c r="E366" i="3"/>
  <c r="G367" i="3"/>
  <c r="E307" i="3"/>
  <c r="E411" i="3"/>
  <c r="E301" i="3"/>
  <c r="G230" i="3"/>
  <c r="G204" i="3"/>
  <c r="G109" i="3"/>
  <c r="E333" i="3"/>
  <c r="G333" i="3" s="1"/>
  <c r="E401" i="3"/>
  <c r="E360" i="3"/>
  <c r="G361" i="3"/>
  <c r="E269" i="3"/>
  <c r="E266" i="3"/>
  <c r="E121" i="3"/>
  <c r="E326" i="3"/>
  <c r="H9" i="1"/>
  <c r="F11" i="1"/>
  <c r="G13" i="4"/>
  <c r="G20" i="4"/>
  <c r="G22" i="4"/>
  <c r="E93" i="3"/>
  <c r="G85" i="3"/>
  <c r="G274" i="3"/>
  <c r="G220" i="3"/>
  <c r="E217" i="3"/>
  <c r="E164" i="3"/>
  <c r="G175" i="3"/>
  <c r="G259" i="3"/>
  <c r="G130" i="3"/>
  <c r="G196" i="3"/>
  <c r="G327" i="3"/>
  <c r="G402" i="3"/>
  <c r="G412" i="3"/>
  <c r="G63" i="3"/>
  <c r="G167" i="3"/>
  <c r="G253" i="3"/>
  <c r="G46" i="3"/>
  <c r="G302" i="3"/>
  <c r="G243" i="3"/>
  <c r="G267" i="3"/>
  <c r="G314" i="3"/>
  <c r="G229" i="3"/>
  <c r="G62" i="3"/>
  <c r="G154" i="3"/>
  <c r="G165" i="3"/>
  <c r="G429" i="3"/>
  <c r="G308" i="3"/>
  <c r="G186" i="3"/>
  <c r="G183" i="3"/>
  <c r="G385" i="3"/>
  <c r="G218" i="3"/>
  <c r="G319" i="3"/>
  <c r="G146" i="3"/>
  <c r="G424" i="3"/>
  <c r="G290" i="3"/>
  <c r="G147" i="3"/>
  <c r="G115" i="3"/>
  <c r="G122" i="3"/>
  <c r="G94" i="3"/>
  <c r="G418" i="3"/>
  <c r="E67" i="3"/>
  <c r="G68" i="3"/>
  <c r="G50" i="3"/>
  <c r="E436" i="3"/>
  <c r="G436" i="3" s="1"/>
  <c r="G434" i="3"/>
  <c r="F53" i="2"/>
  <c r="G56" i="2"/>
  <c r="E30" i="3"/>
  <c r="G28" i="3"/>
  <c r="E350" i="3"/>
  <c r="G352" i="3"/>
  <c r="G351" i="3"/>
  <c r="F12" i="1"/>
  <c r="G157" i="3"/>
  <c r="F25" i="3" l="1"/>
  <c r="F7" i="3" s="1"/>
  <c r="G269" i="3"/>
  <c r="G318" i="3"/>
  <c r="F7" i="5"/>
  <c r="E300" i="3"/>
  <c r="E8" i="4"/>
  <c r="G9" i="4"/>
  <c r="E365" i="3"/>
  <c r="G366" i="3"/>
  <c r="E281" i="3"/>
  <c r="G281" i="3" s="1"/>
  <c r="G282" i="3"/>
  <c r="E11" i="3"/>
  <c r="G12" i="3"/>
  <c r="E291" i="3"/>
  <c r="G238" i="3"/>
  <c r="E19" i="3"/>
  <c r="G20" i="3"/>
  <c r="G428" i="3"/>
  <c r="E104" i="3"/>
  <c r="E359" i="3"/>
  <c r="G360" i="3"/>
  <c r="E332" i="3"/>
  <c r="G332" i="3" s="1"/>
  <c r="E410" i="3"/>
  <c r="E306" i="3"/>
  <c r="G306" i="3" s="1"/>
  <c r="E378" i="3"/>
  <c r="G379" i="3"/>
  <c r="E194" i="3"/>
  <c r="E393" i="3"/>
  <c r="G394" i="3"/>
  <c r="E251" i="3"/>
  <c r="E422" i="3"/>
  <c r="E325" i="3"/>
  <c r="E343" i="3"/>
  <c r="G341" i="3"/>
  <c r="G139" i="3"/>
  <c r="E449" i="3"/>
  <c r="G450" i="3"/>
  <c r="G266" i="3"/>
  <c r="G242" i="3"/>
  <c r="E202" i="3"/>
  <c r="G371" i="3"/>
  <c r="G203" i="3"/>
  <c r="E227" i="3"/>
  <c r="E416" i="3"/>
  <c r="G235" i="3"/>
  <c r="E312" i="3"/>
  <c r="H11" i="1"/>
  <c r="F12" i="4"/>
  <c r="E95" i="3"/>
  <c r="E216" i="3"/>
  <c r="E152" i="3"/>
  <c r="G174" i="3"/>
  <c r="G228" i="3"/>
  <c r="G326" i="3"/>
  <c r="G93" i="3"/>
  <c r="G289" i="3"/>
  <c r="G384" i="3"/>
  <c r="G182" i="3"/>
  <c r="G195" i="3"/>
  <c r="G417" i="3"/>
  <c r="G121" i="3"/>
  <c r="G307" i="3"/>
  <c r="G61" i="3"/>
  <c r="G313" i="3"/>
  <c r="G45" i="3"/>
  <c r="G423" i="3"/>
  <c r="G252" i="3"/>
  <c r="G401" i="3"/>
  <c r="G114" i="3"/>
  <c r="G145" i="3"/>
  <c r="G217" i="3"/>
  <c r="G164" i="3"/>
  <c r="G153" i="3"/>
  <c r="G301" i="3"/>
  <c r="G411" i="3"/>
  <c r="G198" i="3"/>
  <c r="G129" i="3"/>
  <c r="E69" i="3"/>
  <c r="G67" i="3"/>
  <c r="E27" i="3"/>
  <c r="G13" i="1"/>
  <c r="G14" i="1" s="1"/>
  <c r="G15" i="1" s="1"/>
  <c r="G24" i="1" s="1"/>
  <c r="G53" i="2"/>
  <c r="G30" i="3"/>
  <c r="G350" i="3"/>
  <c r="G30" i="2"/>
  <c r="F14" i="1"/>
  <c r="H12" i="1"/>
  <c r="G291" i="3" l="1"/>
  <c r="G227" i="3"/>
  <c r="G378" i="3"/>
  <c r="G410" i="3"/>
  <c r="E448" i="3"/>
  <c r="G449" i="3"/>
  <c r="G393" i="3"/>
  <c r="G359" i="3"/>
  <c r="E18" i="3"/>
  <c r="G19" i="3"/>
  <c r="E7" i="4"/>
  <c r="G8" i="4"/>
  <c r="E299" i="3"/>
  <c r="G312" i="3"/>
  <c r="G416" i="3"/>
  <c r="G325" i="3"/>
  <c r="G202" i="3"/>
  <c r="E250" i="3"/>
  <c r="E14" i="5" s="1"/>
  <c r="E331" i="3"/>
  <c r="E16" i="5" s="1"/>
  <c r="E10" i="3"/>
  <c r="G11" i="3"/>
  <c r="G365" i="3"/>
  <c r="G422" i="3"/>
  <c r="G343" i="3"/>
  <c r="E400" i="3"/>
  <c r="E349" i="3"/>
  <c r="G349" i="3" s="1"/>
  <c r="F7" i="4"/>
  <c r="G12" i="4"/>
  <c r="E215" i="3"/>
  <c r="E103" i="3"/>
  <c r="E12" i="5" s="1"/>
  <c r="G216" i="3"/>
  <c r="G44" i="3"/>
  <c r="G152" i="3"/>
  <c r="G300" i="3"/>
  <c r="G104" i="3"/>
  <c r="G251" i="3"/>
  <c r="G194" i="3"/>
  <c r="G95" i="3"/>
  <c r="E26" i="3"/>
  <c r="E11" i="5" s="1"/>
  <c r="G27" i="3"/>
  <c r="G69" i="3"/>
  <c r="H13" i="1"/>
  <c r="F15" i="1"/>
  <c r="F24" i="1" s="1"/>
  <c r="H14" i="1"/>
  <c r="G12" i="5" l="1"/>
  <c r="G250" i="3"/>
  <c r="G11" i="5"/>
  <c r="G14" i="5"/>
  <c r="G16" i="5"/>
  <c r="E13" i="5"/>
  <c r="E348" i="3"/>
  <c r="E17" i="5" s="1"/>
  <c r="G7" i="4"/>
  <c r="E9" i="3"/>
  <c r="E9" i="5" s="1"/>
  <c r="G10" i="3"/>
  <c r="E298" i="3"/>
  <c r="E15" i="5" s="1"/>
  <c r="G18" i="3"/>
  <c r="E447" i="3"/>
  <c r="G448" i="3"/>
  <c r="E399" i="3"/>
  <c r="E18" i="5" s="1"/>
  <c r="G331" i="3"/>
  <c r="G215" i="3"/>
  <c r="G103" i="3"/>
  <c r="G400" i="3"/>
  <c r="G299" i="3"/>
  <c r="G26" i="3"/>
  <c r="H15" i="1"/>
  <c r="G298" i="3" l="1"/>
  <c r="G399" i="3"/>
  <c r="E25" i="3"/>
  <c r="G25" i="3" s="1"/>
  <c r="G348" i="3"/>
  <c r="G18" i="5"/>
  <c r="G13" i="5"/>
  <c r="G15" i="5"/>
  <c r="E10" i="5"/>
  <c r="E8" i="5"/>
  <c r="G9" i="5"/>
  <c r="G17" i="5"/>
  <c r="E8" i="3"/>
  <c r="G9" i="3"/>
  <c r="G447" i="3"/>
  <c r="E7" i="3" l="1"/>
  <c r="G7" i="3" s="1"/>
  <c r="E7" i="5"/>
  <c r="G8" i="5"/>
  <c r="G10" i="5"/>
  <c r="G8" i="3"/>
  <c r="H22" i="1"/>
  <c r="G7" i="5" l="1"/>
  <c r="G477" i="3"/>
</calcChain>
</file>

<file path=xl/sharedStrings.xml><?xml version="1.0" encoding="utf-8"?>
<sst xmlns="http://schemas.openxmlformats.org/spreadsheetml/2006/main" count="627" uniqueCount="297">
  <si>
    <r>
      <t>A.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RASHODA</t>
    </r>
  </si>
  <si>
    <t>PRIHODI POSLOVANJA</t>
  </si>
  <si>
    <t>PRIHODI OD PRODAJE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</si>
  <si>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</si>
  <si>
    <t>RASHODI POSLOVANJA</t>
  </si>
  <si>
    <t>RASHODI ZA NABAVU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</si>
  <si>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</si>
  <si>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B.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FINANCIRANJA</t>
    </r>
  </si>
  <si>
    <t>PRIMICI OD FINANCIJSKE IMOVINE I ZADUŽIVANJA</t>
  </si>
  <si>
    <t>IZDACI ZA FINANCIJSKU IMOVINU I OTPLATE ZAJMOVA</t>
  </si>
  <si>
    <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</t>
    </r>
  </si>
  <si>
    <r>
      <t>C.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</si>
  <si>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r>
      <t>VLASTITI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IZVORI</t>
    </r>
  </si>
  <si>
    <r>
      <t>VIŠAK/MANJAK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+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FINANCIRANJE+RASPOLOŽIVA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</si>
  <si>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t>6. PRIHODI POSLOVANJA</t>
  </si>
  <si>
    <t>Porezi na robu i uslugePorezi na robu i usluge</t>
  </si>
  <si>
    <t>Pomoći EU sredstva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</si>
  <si>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</si>
  <si>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Prihodi od financijske imovine</t>
  </si>
  <si>
    <t>Prihodi od nefinancijske imovine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</si>
  <si>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administrativnih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pristojbi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posebnim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propisima</t>
    </r>
  </si>
  <si>
    <t>Administrativne (upravne) pristojbe</t>
  </si>
  <si>
    <t>Prihodi po posebnim propisima</t>
  </si>
  <si>
    <t>Komunalni doprinosi i naknade</t>
  </si>
  <si>
    <r>
      <t>7.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</si>
  <si>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</si>
  <si>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</si>
  <si>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Doprinosi na plaće</t>
  </si>
  <si>
    <r>
      <t>Ostali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</si>
  <si>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Tekuće donacije</t>
  </si>
  <si>
    <t>Kapitalne donacije</t>
  </si>
  <si>
    <t>Izvanredni rashodi</t>
  </si>
  <si>
    <t>Kapitalne pomoći</t>
  </si>
  <si>
    <r>
      <t>4.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</si>
  <si>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</si>
  <si>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dugotrajne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</si>
  <si>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Građevinski objekti</t>
  </si>
  <si>
    <t>Postrojenja i oprema</t>
  </si>
  <si>
    <t>Nematerijalna proizvedena imovina</t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</si>
  <si>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dodatna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ulaganja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nefinancijskoj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imovini</t>
    </r>
  </si>
  <si>
    <t>Dodatna ulaganja na građevinskim objektima</t>
  </si>
  <si>
    <t>OPĆINA VRBJE    OIB: 81954799280</t>
  </si>
  <si>
    <r>
      <t>II</t>
    </r>
    <r>
      <rPr>
        <sz val="11"/>
        <color theme="1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>POSEBNI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DIO</t>
    </r>
  </si>
  <si>
    <r>
      <t>BROJ</t>
    </r>
    <r>
      <rPr>
        <sz val="4.5"/>
        <color theme="1"/>
        <rFont val="Times New Roman"/>
        <family val="1"/>
        <charset val="238"/>
      </rPr>
      <t xml:space="preserve"> </t>
    </r>
    <r>
      <rPr>
        <b/>
        <sz val="4.5"/>
        <color theme="1"/>
        <rFont val="Times New Roman"/>
        <family val="1"/>
        <charset val="238"/>
      </rPr>
      <t>RAČUNA</t>
    </r>
  </si>
  <si>
    <r>
      <t>VRSTA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RASHODA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IZDATKA</t>
    </r>
  </si>
  <si>
    <t>4.</t>
  </si>
  <si>
    <r>
      <t>UKUPNO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IZDACI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</si>
  <si>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VIJEĆE</t>
    </r>
  </si>
  <si>
    <t>Glava 01  OPĆINSKO VIJEĆE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</si>
  <si>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P1001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Donošenje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mjera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djelokr.</t>
    </r>
    <r>
      <rPr>
        <sz val="9.5"/>
        <color theme="1"/>
        <rFont val="Times New Roman"/>
        <family val="1"/>
        <charset val="238"/>
      </rPr>
      <t>P</t>
    </r>
    <r>
      <rPr>
        <b/>
        <i/>
        <sz val="9.5"/>
        <color theme="1"/>
        <rFont val="Times New Roman"/>
        <family val="1"/>
        <charset val="238"/>
      </rPr>
      <t>redst.tijela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 mjesne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samoupr.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</si>
  <si>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A100101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Predstavničko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tijelo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</si>
  <si>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usluge</t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</si>
  <si>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</si>
  <si>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</t>
    </r>
  </si>
  <si>
    <r>
      <t>Materijalni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</si>
  <si>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Rashodi za usluge</t>
  </si>
  <si>
    <t>Glava 02  JEDINSTVENI UPRAVNI ODJEL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</si>
  <si>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</t>
    </r>
  </si>
  <si>
    <t>Rashodi za materijal i energiju</t>
  </si>
  <si>
    <t>Rashodi za nabavu nefinancijske imovine</t>
  </si>
  <si>
    <t>Rashodi za dodatna ulag.na nefin.imov</t>
  </si>
  <si>
    <t>Materijalni rashodi</t>
  </si>
  <si>
    <t>Ostali rashodi za zaposlene</t>
  </si>
  <si>
    <t>Naknade troškova zaposlenima</t>
  </si>
  <si>
    <t>Izvor 1. OPĆI PRIHODI I PRIMICI</t>
  </si>
  <si>
    <t>Izvor 5. POMOĆI</t>
  </si>
  <si>
    <t>Nematerijalna proizvedena imovina - projekti</t>
  </si>
  <si>
    <t>Glava 03  KOMUNALNA INFRASTRUKTURA</t>
  </si>
  <si>
    <t>KAPITALNI PROJEKT – K100401 : OPREMANJE I USLUGE KOMUNALNOG POGONA</t>
  </si>
  <si>
    <t>Rashodi za nabavu nefinanc.imovine</t>
  </si>
  <si>
    <t>Rashodi za nabavu proizve.dugot.imovine</t>
  </si>
  <si>
    <t>AKTIVNOST - A101404: DEZINSKECIJA I DERATIZACIJA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</si>
  <si>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</si>
  <si>
    <t>Izvor 4. PRIHODI ZA POSEBNE NAMJENE</t>
  </si>
  <si>
    <t>Postorjenje i oprema</t>
  </si>
  <si>
    <t>Postrojenje i oprema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</si>
  <si>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</si>
  <si>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t>Pomoći unutar općeg proračuna</t>
  </si>
  <si>
    <t>Ostali rashodi</t>
  </si>
  <si>
    <t>Glava 04 GOSPODARSTVO</t>
  </si>
  <si>
    <t>Izvor 9. VLASTITA SREDSTVA</t>
  </si>
  <si>
    <t>Nematerijalna proizvedena imovina-projekti</t>
  </si>
  <si>
    <t>Ostale naknade građanima i kućanstvima iz proračuna</t>
  </si>
  <si>
    <t>Glava 05  JAVNE USTANOVE PREDŠKOLSKOG ODGOJA I OBRAZOVANJA</t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</si>
  <si>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</si>
  <si>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AKTIVNOST – A101002 : BORAVAK DJECE U VRTIĆU</t>
  </si>
  <si>
    <r>
      <t>Pomoći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dane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inoz.i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unutar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općeg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</si>
  <si>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DJEČJEG IGRALIŠTA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</si>
  <si>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</si>
  <si>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nefinanc.imovine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</si>
  <si>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</si>
  <si>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TEKUĆI  PROJEKT – T101001 : ODRŽAVANJE DJEČJA IGRALIŠTA</t>
  </si>
  <si>
    <t>Rashodi za usluge - usluge tekućeg i inv.održ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</si>
  <si>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osnovnošk.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srednješkolskog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obrazovanja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</si>
  <si>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SUFINANCIRANJE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KNJIGA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
UČENIKE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O.Š.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</si>
  <si>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</si>
  <si>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Izvor 9 VLASTITA SREDSTVA</t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</si>
  <si>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dr.nak.</t>
    </r>
  </si>
  <si>
    <t>Ostale naknade građanima i kućan. iz proračuna</t>
  </si>
  <si>
    <t>TEKUĆI PROJEKT – T101101 : SUFINANCIRANJE OBNOVE P.Š. SIČICE</t>
  </si>
  <si>
    <r>
      <rPr>
        <b/>
        <sz val="9.5"/>
        <color theme="1"/>
        <rFont val="Arial"/>
        <family val="2"/>
        <charset val="238"/>
      </rP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</si>
  <si>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t>Glava 06  PROGRAMSKA DJELATNOST KULTURE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</si>
  <si>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</si>
  <si>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</t>
    </r>
  </si>
  <si>
    <t>Glava 07  PROGRAMSKA DJELATNOST SPORTA</t>
  </si>
  <si>
    <t>Glava 08  VATROGASTVO I CIVILNA ZAŠTITA</t>
  </si>
  <si>
    <t>Izvor 5.POMOĆI</t>
  </si>
  <si>
    <t>KAPITALNI PROJEKT – K101503 : DOKUMENTI SUSTAVA CIVILNE ZAŠTITE</t>
  </si>
  <si>
    <t>Rashodi za usluge CZ</t>
  </si>
  <si>
    <t>Glava 09  PROGRAMSKA DJELATNOST SOCIJALNE SKRBI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</si>
  <si>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SOCIJALNO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UGROŽENIM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GRAĐANIMA</t>
    </r>
  </si>
  <si>
    <t>AKTIVNOST – A101605 : POMOĆ MLADIM OBITELJIMA (STAMBENO ZBRINJAVANJE)</t>
  </si>
  <si>
    <t>TEKUĆI PROJEKT – T101601 : PROJEKT "ZAŽELI" ZAJEDNO ZA ŽENE</t>
  </si>
  <si>
    <t>KAPITALNI PROJEKT – K101701 : DOKUMENTI PROSTORNOG UREĐENJA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</si>
  <si>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dugotrajne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</si>
  <si>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rPr>
        <b/>
        <sz val="8"/>
        <color theme="1"/>
        <rFont val="Times New Roman"/>
        <family val="1"/>
        <charset val="238"/>
      </rPr>
      <t>REPUBLIKA</t>
    </r>
    <r>
      <rPr>
        <sz val="8"/>
        <color theme="1"/>
        <rFont val="Times New Roman"/>
        <family val="1"/>
        <charset val="238"/>
      </rPr>
      <t xml:space="preserve">  </t>
    </r>
    <r>
      <rPr>
        <b/>
        <sz val="8"/>
        <color theme="1"/>
        <rFont val="Times New Roman"/>
        <family val="1"/>
        <charset val="238"/>
      </rPr>
      <t>HRVATSKA</t>
    </r>
  </si>
  <si>
    <t>BRODSKO POSAVSKA ŽUPANIJA</t>
  </si>
  <si>
    <t>OPĆINA VRBJE</t>
  </si>
  <si>
    <t>VRSTE IZVORA FINANCIRANJA</t>
  </si>
  <si>
    <t>Izvor 1.     OPĆI PRIHODI I PRIMICI</t>
  </si>
  <si>
    <t>Izvor 3.     VLASTITI PRIHODI</t>
  </si>
  <si>
    <t>Izvor 4.     PRIHODI ZA POSEBNE NAMJENE</t>
  </si>
  <si>
    <t>Izvor 5.     TEKUĆE POMOĆI</t>
  </si>
  <si>
    <t>Izvor 6.     DONACIJE</t>
  </si>
  <si>
    <t>Izvor 7.     PRIHODI OD PRODAJE ILI ZAMJENE FINANCIJSKE IMOVINE</t>
  </si>
  <si>
    <t>Izvor 8.     NAMJENSKI PRIMICI (Povrat depozita, zaduživanje..)</t>
  </si>
  <si>
    <t>Izvor 9.     VLASTITA SREDSTVA</t>
  </si>
  <si>
    <t>UKUPNO:</t>
  </si>
  <si>
    <t>Ostali financ.rashodi - bank.usl.i platni promet</t>
  </si>
  <si>
    <r>
      <t>Financijski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</si>
  <si>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t>2.</t>
  </si>
  <si>
    <t>3.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</si>
  <si>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političkih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stranaka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</si>
  <si>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A100201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funkcije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stranaka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</si>
  <si>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</si>
  <si>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</si>
  <si>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</si>
  <si>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Javna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uprava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administracija</t>
    </r>
    <r>
      <rPr>
        <b/>
        <i/>
        <sz val="9.5"/>
        <color theme="1"/>
        <rFont val="Times New Roman"/>
        <family val="1"/>
        <charset val="238"/>
      </rPr>
      <t>racija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</si>
  <si>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ADMINISTR.,TEHNIČKO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STRUČNO OSOBLJE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</si>
  <si>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5. POMOĆ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</si>
  <si>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zaposlene</t>
    </r>
  </si>
  <si>
    <t>Plaće (Bruto)</t>
  </si>
  <si>
    <t>Ostali nespomenuti rashodi poslovanja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</si>
  <si>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TEKUĆA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PRIČUVA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</si>
  <si>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ZGRADA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RED.KORIŠTENJE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</si>
  <si>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</si>
  <si>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REDARA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</si>
  <si>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RADNICI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</si>
  <si>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</si>
  <si>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 VLASTITA SREDSTVA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</si>
  <si>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5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POMOĆI</t>
    </r>
    <r>
      <rPr>
        <b/>
        <sz val="9.5"/>
        <color theme="1"/>
        <rFont val="Arial"/>
        <family val="2"/>
        <charset val="238"/>
      </rPr>
      <t/>
    </r>
  </si>
  <si>
    <t>Prihodi od prodaje materijalne imov.</t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</si>
  <si>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</si>
  <si>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zaposlene</t>
    </r>
  </si>
  <si>
    <r>
      <t>Materijalni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</si>
  <si>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Financijski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</si>
  <si>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Ostali financijski rashodi</t>
  </si>
  <si>
    <r>
      <t>Pomoći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dane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inoz.i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unutar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općeg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proračuna</t>
    </r>
  </si>
  <si>
    <r>
      <t>Naknade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građanima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kućanstvima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temelju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osiguranja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druge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naknade</t>
    </r>
  </si>
  <si>
    <r>
      <t>Pomoći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inozemstva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(darovnice)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subjekata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unutar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opće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države</t>
    </r>
  </si>
  <si>
    <t>Pomoći iz proračuna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</si>
  <si>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</si>
  <si>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VRSTA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PRIHODA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/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RASHODA</t>
    </r>
  </si>
  <si>
    <r>
      <t>BROJ</t>
    </r>
    <r>
      <rPr>
        <sz val="5"/>
        <color theme="1"/>
        <rFont val="Times New Roman"/>
        <family val="1"/>
        <charset val="238"/>
      </rPr>
      <t xml:space="preserve"> </t>
    </r>
    <r>
      <rPr>
        <b/>
        <sz val="5"/>
        <color theme="1"/>
        <rFont val="Times New Roman"/>
        <family val="1"/>
        <charset val="238"/>
      </rPr>
      <t>KONTA</t>
    </r>
  </si>
  <si>
    <t>Pomoć proračunskim korsinicima iz drugih proračuna</t>
  </si>
  <si>
    <t>Prijevozna sredstva</t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</si>
  <si>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i/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P1017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i/>
        <sz val="9.5"/>
        <color theme="1"/>
        <rFont val="Times New Roman"/>
        <family val="1"/>
        <charset val="238"/>
      </rPr>
      <t xml:space="preserve"> Prostorno uređenje</t>
    </r>
    <r>
      <rPr>
        <b/>
        <i/>
        <sz val="9.5"/>
        <color theme="1"/>
        <rFont val="Times New Roman"/>
        <family val="1"/>
        <charset val="238"/>
      </rPr>
      <t/>
    </r>
  </si>
  <si>
    <r>
      <rPr>
        <b/>
        <sz val="9.5"/>
        <color theme="1"/>
        <rFont val="Arial"/>
        <family val="2"/>
        <charset val="238"/>
      </rP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06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–</t>
    </r>
    <r>
      <rPr>
        <b/>
        <sz val="9.5"/>
        <color theme="1"/>
        <rFont val="Times New Roman"/>
        <family val="1"/>
        <charset val="238"/>
      </rPr>
      <t xml:space="preserve"> Usluge unapređenja stanovanja i zajednice</t>
    </r>
    <r>
      <rPr>
        <b/>
        <sz val="9.5"/>
        <color theme="1"/>
        <rFont val="Arial"/>
        <family val="2"/>
        <charset val="238"/>
      </rPr>
      <t/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</si>
  <si>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</si>
  <si>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</si>
  <si>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K100302 : DODATNA ULAGANJA NA GRAĐ. OBJEKTIMA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</si>
  <si>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dodat.na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nefin.imov.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</si>
  <si>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</si>
  <si>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POKLON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PAKETIĆI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DJECU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</si>
  <si>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</si>
  <si>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POVRŠINA</t>
    </r>
  </si>
  <si>
    <r>
      <t>PROGRAM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  <r>
      <rPr>
        <b/>
        <i/>
        <sz val="9.5"/>
        <color theme="1"/>
        <rFont val="Times New Roman"/>
        <family val="1"/>
        <charset val="238"/>
      </rPr>
      <t>strukture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</si>
  <si>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POSEBNE NAMJENE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</si>
  <si>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NABAVA OPREME ZA REDOVNO POSLOVANJE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UREDSKI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NAMJEŠTAJ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INFORMATIZACIJA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</si>
  <si>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CRVENI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KRIŽ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</si>
  <si>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POTPORE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NOVOROĐENO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DIJETE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</si>
  <si>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</si>
  <si>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socijalne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skrbi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novčanih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pomoći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</si>
  <si>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HGSS</t>
    </r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</si>
  <si>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 Javni red i sigurnost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</si>
  <si>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</si>
  <si>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CIVILNA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ZAŠTITA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</si>
  <si>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</si>
  <si>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t>Rashodi za mat. i energ.</t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</si>
  <si>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</si>
  <si>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</si>
  <si>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K101503 : DODATNA ULAGANJA</t>
    </r>
    <r>
      <rPr>
        <sz val="9.5"/>
        <color theme="1"/>
        <rFont val="Times New Roman"/>
        <family val="1"/>
        <charset val="238"/>
      </rPr>
      <t xml:space="preserve"> V</t>
    </r>
    <r>
      <rPr>
        <b/>
        <sz val="9.5"/>
        <color theme="1"/>
        <rFont val="Times New Roman"/>
        <family val="1"/>
        <charset val="238"/>
      </rPr>
      <t>ATROGASNA SPREMIŠTA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</si>
  <si>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</si>
  <si>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</si>
  <si>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Građevinski objekt</t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</si>
  <si>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VATROGASNIH SPREMIŠTA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</si>
  <si>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OPREMA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</si>
  <si>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Organiziranje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provođenje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zaštite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spašavanja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</si>
  <si>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</si>
  <si>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</si>
  <si>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ULAGANJA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OBJEKTE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</si>
  <si>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Rekreacija,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kultura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religija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</si>
  <si>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sporta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</si>
  <si>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POTREBE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SPORTU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</si>
  <si>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A</t>
    </r>
    <r>
      <rPr>
        <b/>
        <sz val="9.5"/>
        <color theme="1"/>
        <rFont val="Times New Roman"/>
        <family val="1"/>
        <charset val="238"/>
      </rPr>
      <t>101304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JAVNO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INFORMIRANJE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GRAĐANA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</si>
  <si>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SAKRALNI OBJEKTI</t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</si>
  <si>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3</t>
    </r>
    <r>
      <rPr>
        <b/>
        <sz val="9.5"/>
        <color theme="1"/>
        <rFont val="Arial"/>
        <family val="2"/>
        <charset val="238"/>
      </rPr>
      <t>. VLASTITI PRIHODI</t>
    </r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</si>
  <si>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civilnog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društva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</si>
  <si>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KULTURI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</si>
  <si>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odgoja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</si>
  <si>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GRADIŠKA-PROGRAM 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  <r>
      <rPr>
        <b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</si>
  <si>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ČIŠĆENJE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MREŽE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</si>
  <si>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</si>
  <si>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</si>
  <si>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3. VLASTITI </t>
    </r>
    <r>
      <rPr>
        <b/>
        <sz val="9.5"/>
        <color theme="1"/>
        <rFont val="Arial"/>
        <family val="2"/>
        <charset val="238"/>
      </rPr>
      <t>PRIHODI</t>
    </r>
  </si>
  <si>
    <t>Rashodi za usluge – usluge tekućeg i inv. Održavanja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</si>
  <si>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POTICAJNE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MJERE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UNAPREĐENJE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POLJOPR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</si>
  <si>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</si>
  <si>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3.VLASTITI </t>
    </r>
    <r>
      <rPr>
        <b/>
        <sz val="9.5"/>
        <color theme="1"/>
        <rFont val="Arial"/>
        <family val="2"/>
        <charset val="238"/>
      </rPr>
      <t>PRIHODI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</si>
  <si>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poljoprivrede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</si>
  <si>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POLJSKIH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PUTEVA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</si>
  <si>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</si>
  <si>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gospodarstva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</si>
  <si>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100801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POSLOVNE ZGRADE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</si>
  <si>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P1007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Zaštita okoliša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</si>
  <si>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T100701: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KANTI, KONTEJNERA I KOM.VOZILA</t>
    </r>
  </si>
  <si>
    <r>
      <t>FUNKCIJSKA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KLASIFIKACIJA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05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Zaštita okoliša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</si>
  <si>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4. PRIHODI ZA POSEBNE NAMJENE</t>
    </r>
    <r>
      <rPr>
        <b/>
        <sz val="9.5"/>
        <color theme="1"/>
        <rFont val="Arial"/>
        <family val="2"/>
        <charset val="238"/>
      </rPr>
      <t/>
    </r>
  </si>
  <si>
    <t>Rashodi za nabavku proiz.dogot.imovin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</si>
  <si>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sustava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vodoopskrbe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odvodnje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</si>
  <si>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KANALIZACIJE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</si>
  <si>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UGRADNJA JAVNA LED RASVJETA</t>
    </r>
  </si>
  <si>
    <t xml:space="preserve">Rashodi za usluge - usluge tekućeg i inv.održ </t>
  </si>
  <si>
    <t>Nematerijalna proizvedena imovina-projekt</t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</si>
  <si>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MULTIFUNKCIONALNA ZGRADA VRBJE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</si>
  <si>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 ADAPTACIJA MRTVAČNICA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</si>
  <si>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OPĆE NAMJENE </t>
    </r>
    <r>
      <rPr>
        <b/>
        <sz val="9.5"/>
        <color theme="1"/>
        <rFont val="Arial"/>
        <family val="2"/>
        <charset val="238"/>
      </rPr>
      <t/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</si>
  <si>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 POVRŠINA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</si>
  <si>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9. VLASTITA SREDSTVA</t>
    </r>
  </si>
  <si>
    <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07</t>
    </r>
    <r>
      <rPr>
        <b/>
        <sz val="9.5"/>
        <color theme="1"/>
        <rFont val="Times New Roman"/>
        <family val="1"/>
        <charset val="238"/>
      </rPr>
      <t xml:space="preserve"> - Zdravstvo </t>
    </r>
    <r>
      <rPr>
        <b/>
        <sz val="9.5"/>
        <color theme="1"/>
        <rFont val="Arial"/>
        <family val="2"/>
        <charset val="238"/>
      </rPr>
      <t/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</si>
  <si>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</si>
  <si>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GROBLJA</t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</si>
  <si>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</si>
  <si>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 xml:space="preserve"> ODRŽAVANJE 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RASVJETE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</si>
  <si>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PRIHODI ZA POSEBNE NAMJENE</t>
    </r>
    <r>
      <rPr>
        <b/>
        <sz val="9.5"/>
        <color theme="1"/>
        <rFont val="Arial"/>
        <family val="2"/>
        <charset val="238"/>
      </rPr>
      <t/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</si>
  <si>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NERAZVRSTANIH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</si>
  <si>
    <r>
      <rPr>
        <b/>
        <sz val="9.5"/>
        <color theme="1"/>
        <rFont val="Times New Roman"/>
        <family val="1"/>
        <charset val="238"/>
      </rP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</si>
  <si>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Ostale naknade građanima i kućan.iz proračuna</t>
  </si>
  <si>
    <t>Izvanredni rashodi - proračunska pričuva</t>
  </si>
  <si>
    <t>Pomoći od ostalih subj. unutar opće države</t>
  </si>
  <si>
    <r>
      <t>RAZLIKA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VIŠAK/MANJAK</t>
    </r>
  </si>
  <si>
    <t>Ostali nespomenuti finacijski rashodi</t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</si>
  <si>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5. POMOĆI</t>
    </r>
    <r>
      <rPr>
        <b/>
        <sz val="9.5"/>
        <color theme="1"/>
        <rFont val="Arial"/>
        <family val="2"/>
        <charset val="238"/>
      </rPr>
      <t/>
    </r>
  </si>
  <si>
    <t>Indeks 4/3</t>
  </si>
  <si>
    <t>8.</t>
  </si>
  <si>
    <t>POSEBNI DIO</t>
  </si>
  <si>
    <t xml:space="preserve">RASHODI-EKONOMSKA KLASIFIKACIJA </t>
  </si>
  <si>
    <t>Porezi na imovinu</t>
  </si>
  <si>
    <t>Porez i prirez na dohodak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</si>
  <si>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poreza</t>
    </r>
  </si>
  <si>
    <t>Glava 10  UNAPREĐENJE STANOVANJA I ZAJEDNICE</t>
  </si>
  <si>
    <t>RASHODI - FUNKCIJSKA KLASIFIKACIJA</t>
  </si>
  <si>
    <r>
      <t>Plan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za</t>
    </r>
    <r>
      <rPr>
        <sz val="12"/>
        <color theme="1"/>
        <rFont val="Times New Roman"/>
        <family val="1"/>
        <charset val="238"/>
      </rPr>
      <t xml:space="preserve">  </t>
    </r>
    <r>
      <rPr>
        <b/>
        <sz val="12"/>
        <color theme="1"/>
        <rFont val="Times New Roman"/>
        <family val="1"/>
        <charset val="238"/>
      </rPr>
      <t>2024.</t>
    </r>
  </si>
  <si>
    <r>
      <t>Plan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za</t>
    </r>
    <r>
      <rPr>
        <sz val="12"/>
        <color theme="1"/>
        <rFont val="Times New Roman"/>
        <family val="1"/>
        <charset val="238"/>
      </rPr>
      <t xml:space="preserve">  </t>
    </r>
    <r>
      <rPr>
        <b/>
        <sz val="12"/>
        <color theme="1"/>
        <rFont val="Times New Roman"/>
        <family val="1"/>
        <charset val="238"/>
      </rPr>
      <t>2024</t>
    </r>
  </si>
  <si>
    <t xml:space="preserve">                                                                                                     3. RASHODI POSLOVANJA</t>
  </si>
  <si>
    <t>Rashodi poslovanja</t>
  </si>
  <si>
    <t>Rashodi za zaposlene</t>
  </si>
  <si>
    <t>Financijski rashod</t>
  </si>
  <si>
    <t>Pomoći dane u inoz.i unutar općeg proračuna</t>
  </si>
  <si>
    <t>Nak. građ.i kuć.na temelju osig.i dr.nak.</t>
  </si>
  <si>
    <t>Rashodi za nabavu proizvedene dugotrajne imovine</t>
  </si>
  <si>
    <t>Rashodi za dodat.na ulag.na nefin.imov.</t>
  </si>
  <si>
    <t>PLAN ZA 2024</t>
  </si>
  <si>
    <r>
      <t>OPĆINA</t>
    </r>
    <r>
      <rPr>
        <sz val="13.5"/>
        <color theme="1"/>
        <rFont val="Times New Roman"/>
        <family val="1"/>
        <charset val="238"/>
      </rPr>
      <t xml:space="preserve"> VRBJE</t>
    </r>
  </si>
  <si>
    <r>
      <t>A.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RAČUN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PRIHODA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I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RASHODA</t>
    </r>
  </si>
  <si>
    <t>Izvršenje 06/2023</t>
  </si>
  <si>
    <t>Izvršenje 06/2024</t>
  </si>
  <si>
    <t>858,,36</t>
  </si>
  <si>
    <t>Ulaganja una tuđoj imovini</t>
  </si>
  <si>
    <t xml:space="preserve">Polugodišnji izvještaj o izvršenju proračuna općine Vrbje za 2024. </t>
  </si>
  <si>
    <t>Polugodišnji izvještaj o izvršenju proračuna općine Vrbje za 2024.</t>
  </si>
  <si>
    <t>Polugodišnji izvještaj o izvršenju proračuna općine Vrbje za 2024</t>
  </si>
  <si>
    <t>Polugodišnji izvještaj o izvršenju proračuna općine VRBJE za 2024.godinu sastoji se od:</t>
  </si>
  <si>
    <r>
      <t>I OPĆI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DIO</t>
    </r>
  </si>
  <si>
    <t>Rashodi i izdaci u Proračunu izvršeni do 6. mj. 2024 raspoređeni su po organizacijskoj, ekonomskoj i programskoj klasifikaciji u Posebnom dijelu Proračuna kako slijedi:</t>
  </si>
  <si>
    <t>U članku 2. prihodi i rashodi te primici i izdaci po ekonomskoj klasifikaciji izvršeni izvršeni do 6. mj. 2024, te su raspoređeni kako slijedi:</t>
  </si>
  <si>
    <t xml:space="preserve">                                                    OPĆINSKO VIJEĆE</t>
  </si>
  <si>
    <r>
      <rPr>
        <b/>
        <sz val="9"/>
        <color theme="1"/>
        <rFont val="Times New Roman"/>
        <family val="1"/>
        <charset val="238"/>
      </rPr>
      <t xml:space="preserve">                                                                  Članak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2.</t>
    </r>
  </si>
  <si>
    <r>
      <t xml:space="preserve">                                                                                         </t>
    </r>
    <r>
      <rPr>
        <b/>
        <sz val="9"/>
        <color theme="1"/>
        <rFont val="Times New Roman"/>
        <family val="1"/>
        <charset val="238"/>
      </rPr>
      <t>Članak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1.                                                                                                                                             Članak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1.</t>
    </r>
  </si>
  <si>
    <t>Ovaj Polugodišnji izvještaj o izvršenju proračuna za 2024 biti će objavljen u "Službenom glasniku Općine Vrbje".</t>
  </si>
  <si>
    <r>
      <t xml:space="preserve"> </t>
    </r>
    <r>
      <rPr>
        <b/>
        <sz val="8"/>
        <color theme="1"/>
        <rFont val="Times New Roman"/>
        <family val="1"/>
        <charset val="238"/>
      </rPr>
      <t>Članak</t>
    </r>
    <r>
      <rPr>
        <sz val="8"/>
        <color theme="1"/>
        <rFont val="Times New Roman"/>
        <family val="1"/>
        <charset val="238"/>
      </rPr>
      <t xml:space="preserve"> 3</t>
    </r>
    <r>
      <rPr>
        <b/>
        <sz val="8"/>
        <color theme="1"/>
        <rFont val="Times New Roman"/>
        <family val="1"/>
        <charset val="238"/>
      </rPr>
      <t>.</t>
    </r>
  </si>
  <si>
    <t xml:space="preserve">             Milan Brkanac</t>
  </si>
  <si>
    <t>PREDSJEDNIK OPĆINSKOG VIJEĆA</t>
  </si>
  <si>
    <t xml:space="preserve">Na temelju odredbi članka 88. Zakona o proračunu (“Narodne novine” broj 144/21.), te čl.54. stavak 3.Pravilnika o polugodišnjem i godišnjem izvještaju o izvršenju proračuna i financijskog plana („Narodne novine“ broj 85/23,) i  32. Statuta Općine Vrbje (''Službeni glasnik općine Vrbje“ br.03/18, 02/21), Općinsko vijeće općine Vrbje  na  18. sjednici održanoj  25.10 2024. godine je donijelo je </t>
  </si>
  <si>
    <r>
      <rPr>
        <sz val="8"/>
        <color theme="1"/>
        <rFont val="Arial"/>
        <family val="2"/>
        <charset val="238"/>
      </rPr>
      <t>KLASA:</t>
    </r>
    <r>
      <rPr>
        <sz val="8"/>
        <color theme="1"/>
        <rFont val="Times New Roman1"/>
        <charset val="238"/>
      </rPr>
      <t>400-01/24-01/03</t>
    </r>
  </si>
  <si>
    <t>URBROJ:2178-19-03-24-1</t>
  </si>
  <si>
    <t>Vrbje, 25.10.2024.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</si>
</sst>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A]#,##0.00"/>
    <numFmt numFmtId="165" formatCode="[$-41A]0"/>
    <numFmt numFmtId="166" formatCode="#,##0.00&quot; &quot;;&quot;-&quot;#,##0.00&quot; &quot;;&quot; -&quot;#&quot; &quot;;@&quot; &quot;"/>
    <numFmt numFmtId="167" formatCode="[$-41A]General"/>
    <numFmt numFmtId="168" formatCode="#,##0.00&quot; &quot;[$kn-41A];[Red]&quot;-&quot;#,##0.00&quot; &quot;[$kn-41A]"/>
    <numFmt numFmtId="169" formatCode="#,##0.00_ ;\-#,##0.00\ "/>
  </numFmts>
  <fonts count="83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3.5"/>
      <color theme="1"/>
      <name val="Times New Roman"/>
      <family val="1"/>
      <charset val="238"/>
    </font>
    <font>
      <b/>
      <sz val="8.5"/>
      <color theme="1"/>
      <name val="Times New Roman"/>
      <family val="1"/>
      <charset val="238"/>
    </font>
    <font>
      <sz val="8.5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  <font>
      <sz val="5"/>
      <color theme="1"/>
      <name val="Times New Roman"/>
      <family val="1"/>
      <charset val="238"/>
    </font>
    <font>
      <b/>
      <sz val="8.5"/>
      <color rgb="FF000000"/>
      <name val="Times New Roman1"/>
      <charset val="238"/>
    </font>
    <font>
      <sz val="8.5"/>
      <color rgb="FF000000"/>
      <name val="Times New Roman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7.5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7.5"/>
      <color rgb="FF000000"/>
      <name val="Times New Roman1"/>
      <charset val="238"/>
    </font>
    <font>
      <sz val="8.5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7.5"/>
      <color rgb="FF000000"/>
      <name val="Times New Roman1"/>
      <charset val="238"/>
    </font>
    <font>
      <b/>
      <sz val="12.5"/>
      <color theme="1"/>
      <name val="Times New Roman"/>
      <family val="1"/>
      <charset val="238"/>
    </font>
    <font>
      <sz val="12.5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4.5"/>
      <color theme="1"/>
      <name val="Times New Roman"/>
      <family val="1"/>
      <charset val="238"/>
    </font>
    <font>
      <sz val="4.5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.5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i/>
      <sz val="9.5"/>
      <color theme="1"/>
      <name val="Times New Roman"/>
      <family val="1"/>
      <charset val="238"/>
    </font>
    <font>
      <b/>
      <sz val="9.5"/>
      <color theme="1"/>
      <name val="Arial"/>
      <family val="2"/>
      <charset val="238"/>
    </font>
    <font>
      <b/>
      <sz val="9.5"/>
      <color rgb="FF000000"/>
      <name val="Times New Roman1"/>
      <charset val="238"/>
    </font>
    <font>
      <sz val="9.5"/>
      <color rgb="FF000000"/>
      <name val="Times New Roman1"/>
      <charset val="238"/>
    </font>
    <font>
      <sz val="9.5"/>
      <color rgb="FF000000"/>
      <name val="Calibri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color theme="1"/>
      <name val="Times New Roman1"/>
      <charset val="238"/>
    </font>
    <font>
      <sz val="9.5"/>
      <color theme="1"/>
      <name val="Times New Roman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9.5"/>
      <color rgb="FF000000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9.5"/>
      <color theme="1"/>
      <name val="Calibri"/>
      <family val="2"/>
      <charset val="238"/>
    </font>
    <font>
      <i/>
      <sz val="9.5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theme="1"/>
      <name val="Times New Roman1"/>
      <charset val="238"/>
    </font>
    <font>
      <sz val="8"/>
      <color theme="1"/>
      <name val="Arial"/>
      <family val="2"/>
      <charset val="238"/>
    </font>
    <font>
      <b/>
      <u/>
      <sz val="8"/>
      <color theme="1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2"/>
      <color theme="1"/>
      <name val="Calibri Light"/>
      <family val="2"/>
      <charset val="238"/>
    </font>
    <font>
      <b/>
      <sz val="12"/>
      <color rgb="FF000000"/>
      <name val="Calibri Light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.5"/>
      <color theme="1"/>
      <name val="Times New Roman"/>
      <family val="2"/>
      <charset val="238"/>
    </font>
    <font>
      <sz val="9.5"/>
      <color theme="1"/>
      <name val="Times New Roman1"/>
      <family val="2"/>
      <charset val="238"/>
    </font>
    <font>
      <b/>
      <sz val="9.5"/>
      <color theme="1"/>
      <name val="Times New Roman1"/>
      <family val="2"/>
      <charset val="238"/>
    </font>
    <font>
      <sz val="6"/>
      <color rgb="FF000000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6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04"/>
    </font>
    <font>
      <b/>
      <sz val="10"/>
      <color theme="1"/>
      <name val="Calibri Light"/>
      <family val="2"/>
      <charset val="238"/>
    </font>
    <font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theme="1"/>
      <name val="Times New Roman1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C9C9C9"/>
        <bgColor rgb="FFC9C9C9"/>
      </patternFill>
    </fill>
    <fill>
      <patternFill patternType="solid">
        <fgColor rgb="FFA9D08E"/>
        <bgColor rgb="FFA9D08E"/>
      </patternFill>
    </fill>
    <fill>
      <patternFill patternType="solid">
        <fgColor rgb="FF9999FF"/>
        <bgColor rgb="FF9999FF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A9D18E"/>
        <bgColor rgb="FFA9D18E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15">
    <xf numFmtId="0" fontId="0" fillId="0" borderId="0"/>
    <xf numFmtId="166" fontId="1" fillId="0" borderId="0"/>
    <xf numFmtId="166" fontId="1" fillId="0" borderId="0"/>
    <xf numFmtId="167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7" fontId="4" fillId="0" borderId="0"/>
    <xf numFmtId="167" fontId="2" fillId="0" borderId="0"/>
    <xf numFmtId="0" fontId="5" fillId="0" borderId="0"/>
    <xf numFmtId="168" fontId="5" fillId="0" borderId="0"/>
    <xf numFmtId="0" fontId="76" fillId="0" borderId="0"/>
    <xf numFmtId="0" fontId="78" fillId="0" borderId="0"/>
    <xf numFmtId="0" fontId="71" fillId="0" borderId="0"/>
    <xf numFmtId="0" fontId="71" fillId="0" borderId="0"/>
    <xf numFmtId="0" fontId="77" fillId="0" borderId="0"/>
  </cellStyleXfs>
  <cellXfs count="4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165" fontId="14" fillId="0" borderId="2" xfId="0" applyNumberFormat="1" applyFont="1" applyBorder="1" applyAlignment="1">
      <alignment horizontal="left" vertical="top" shrinkToFit="1"/>
    </xf>
    <xf numFmtId="0" fontId="0" fillId="2" borderId="2" xfId="0" applyFill="1" applyBorder="1" applyAlignment="1">
      <alignment horizontal="left" wrapText="1"/>
    </xf>
    <xf numFmtId="165" fontId="13" fillId="2" borderId="2" xfId="0" applyNumberFormat="1" applyFont="1" applyFill="1" applyBorder="1" applyAlignment="1">
      <alignment horizontal="left" vertical="top" shrinkToFit="1"/>
    </xf>
    <xf numFmtId="0" fontId="0" fillId="3" borderId="2" xfId="0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left" vertical="center" shrinkToFit="1"/>
    </xf>
    <xf numFmtId="165" fontId="13" fillId="0" borderId="2" xfId="0" applyNumberFormat="1" applyFont="1" applyBorder="1" applyAlignment="1">
      <alignment horizontal="left" vertical="top" shrinkToFit="1"/>
    </xf>
    <xf numFmtId="165" fontId="23" fillId="3" borderId="2" xfId="0" applyNumberFormat="1" applyFont="1" applyFill="1" applyBorder="1" applyAlignment="1">
      <alignment horizontal="right" vertical="top" shrinkToFit="1"/>
    </xf>
    <xf numFmtId="165" fontId="24" fillId="3" borderId="2" xfId="0" applyNumberFormat="1" applyFont="1" applyFill="1" applyBorder="1" applyAlignment="1">
      <alignment horizontal="right" vertical="top" shrinkToFit="1"/>
    </xf>
    <xf numFmtId="165" fontId="13" fillId="4" borderId="2" xfId="0" applyNumberFormat="1" applyFont="1" applyFill="1" applyBorder="1" applyAlignment="1">
      <alignment horizontal="left" vertical="top" shrinkToFit="1"/>
    </xf>
    <xf numFmtId="165" fontId="25" fillId="0" borderId="2" xfId="0" applyNumberFormat="1" applyFont="1" applyBorder="1" applyAlignment="1">
      <alignment horizontal="left" vertical="top" shrinkToFit="1"/>
    </xf>
    <xf numFmtId="165" fontId="22" fillId="0" borderId="2" xfId="0" applyNumberFormat="1" applyFont="1" applyBorder="1" applyAlignment="1">
      <alignment horizontal="left" vertical="top" shrinkToFit="1"/>
    </xf>
    <xf numFmtId="0" fontId="2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3" borderId="0" xfId="0" applyFont="1" applyFill="1" applyAlignment="1">
      <alignment horizontal="left" vertical="center"/>
    </xf>
    <xf numFmtId="165" fontId="38" fillId="0" borderId="2" xfId="0" applyNumberFormat="1" applyFont="1" applyBorder="1" applyAlignment="1">
      <alignment horizontal="center" vertical="center" shrinkToFit="1"/>
    </xf>
    <xf numFmtId="165" fontId="39" fillId="0" borderId="2" xfId="0" applyNumberFormat="1" applyFont="1" applyBorder="1" applyAlignment="1">
      <alignment horizontal="center" vertical="center" shrinkToFit="1"/>
    </xf>
    <xf numFmtId="0" fontId="49" fillId="0" borderId="0" xfId="0" applyFont="1"/>
    <xf numFmtId="165" fontId="39" fillId="0" borderId="0" xfId="0" applyNumberFormat="1" applyFont="1" applyAlignment="1">
      <alignment horizontal="center" vertical="center" shrinkToFit="1"/>
    </xf>
    <xf numFmtId="0" fontId="35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169" fontId="2" fillId="0" borderId="0" xfId="0" applyNumberFormat="1" applyFont="1" applyAlignment="1">
      <alignment horizontal="left" vertical="center"/>
    </xf>
    <xf numFmtId="169" fontId="52" fillId="0" borderId="0" xfId="0" applyNumberFormat="1" applyFont="1" applyAlignment="1">
      <alignment horizontal="center" vertical="center" wrapText="1"/>
    </xf>
    <xf numFmtId="169" fontId="52" fillId="0" borderId="0" xfId="0" applyNumberFormat="1" applyFont="1" applyAlignment="1">
      <alignment horizontal="center" vertical="center"/>
    </xf>
    <xf numFmtId="169" fontId="52" fillId="3" borderId="0" xfId="0" applyNumberFormat="1" applyFont="1" applyFill="1" applyAlignment="1">
      <alignment horizontal="center" vertical="center"/>
    </xf>
    <xf numFmtId="169" fontId="52" fillId="0" borderId="2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top"/>
    </xf>
    <xf numFmtId="0" fontId="29" fillId="0" borderId="2" xfId="0" applyFont="1" applyBorder="1" applyAlignment="1">
      <alignment horizontal="left" wrapText="1"/>
    </xf>
    <xf numFmtId="165" fontId="24" fillId="4" borderId="2" xfId="0" applyNumberFormat="1" applyFont="1" applyFill="1" applyBorder="1" applyAlignment="1">
      <alignment horizontal="right" vertical="center" shrinkToFit="1"/>
    </xf>
    <xf numFmtId="165" fontId="24" fillId="4" borderId="2" xfId="0" applyNumberFormat="1" applyFont="1" applyFill="1" applyBorder="1" applyAlignment="1">
      <alignment horizontal="right" vertical="top" shrinkToFit="1"/>
    </xf>
    <xf numFmtId="0" fontId="29" fillId="0" borderId="0" xfId="0" applyFont="1"/>
    <xf numFmtId="4" fontId="52" fillId="0" borderId="3" xfId="0" applyNumberFormat="1" applyFont="1" applyBorder="1" applyAlignment="1">
      <alignment horizontal="center" vertical="center" wrapText="1"/>
    </xf>
    <xf numFmtId="4" fontId="53" fillId="0" borderId="2" xfId="0" applyNumberFormat="1" applyFont="1" applyBorder="1" applyAlignment="1">
      <alignment horizontal="center" vertical="center" wrapText="1"/>
    </xf>
    <xf numFmtId="4" fontId="52" fillId="0" borderId="2" xfId="0" applyNumberFormat="1" applyFont="1" applyBorder="1" applyAlignment="1">
      <alignment horizontal="center" vertical="center" wrapText="1"/>
    </xf>
    <xf numFmtId="4" fontId="60" fillId="0" borderId="2" xfId="0" applyNumberFormat="1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shrinkToFit="1"/>
    </xf>
    <xf numFmtId="0" fontId="52" fillId="0" borderId="2" xfId="0" applyFont="1" applyBorder="1" applyAlignment="1">
      <alignment horizontal="center" vertical="center" wrapText="1"/>
    </xf>
    <xf numFmtId="4" fontId="60" fillId="0" borderId="0" xfId="0" applyNumberFormat="1" applyFont="1" applyAlignment="1">
      <alignment horizontal="center" vertical="center"/>
    </xf>
    <xf numFmtId="4" fontId="52" fillId="0" borderId="2" xfId="0" applyNumberFormat="1" applyFont="1" applyBorder="1" applyAlignment="1">
      <alignment horizontal="right" vertical="center" wrapText="1"/>
    </xf>
    <xf numFmtId="164" fontId="60" fillId="0" borderId="2" xfId="0" applyNumberFormat="1" applyFont="1" applyBorder="1" applyAlignment="1">
      <alignment horizontal="right" vertical="center"/>
    </xf>
    <xf numFmtId="164" fontId="52" fillId="0" borderId="2" xfId="0" applyNumberFormat="1" applyFont="1" applyBorder="1" applyAlignment="1">
      <alignment horizontal="right" vertical="center" wrapText="1"/>
    </xf>
    <xf numFmtId="164" fontId="60" fillId="2" borderId="2" xfId="0" applyNumberFormat="1" applyFont="1" applyFill="1" applyBorder="1" applyAlignment="1">
      <alignment horizontal="right" vertical="center"/>
    </xf>
    <xf numFmtId="164" fontId="52" fillId="2" borderId="2" xfId="0" applyNumberFormat="1" applyFont="1" applyFill="1" applyBorder="1" applyAlignment="1">
      <alignment horizontal="right" vertical="center" wrapText="1"/>
    </xf>
    <xf numFmtId="4" fontId="52" fillId="2" borderId="2" xfId="0" applyNumberFormat="1" applyFont="1" applyFill="1" applyBorder="1" applyAlignment="1">
      <alignment horizontal="right" vertical="center" wrapText="1"/>
    </xf>
    <xf numFmtId="4" fontId="52" fillId="3" borderId="3" xfId="0" applyNumberFormat="1" applyFont="1" applyFill="1" applyBorder="1" applyAlignment="1">
      <alignment horizontal="right" vertical="center" wrapText="1"/>
    </xf>
    <xf numFmtId="169" fontId="52" fillId="0" borderId="2" xfId="0" applyNumberFormat="1" applyFont="1" applyBorder="1" applyAlignment="1">
      <alignment horizontal="right" vertical="center" wrapText="1"/>
    </xf>
    <xf numFmtId="169" fontId="59" fillId="0" borderId="2" xfId="3" applyNumberFormat="1" applyFont="1" applyBorder="1" applyAlignment="1">
      <alignment horizontal="right" vertical="center" wrapText="1"/>
    </xf>
    <xf numFmtId="169" fontId="52" fillId="0" borderId="3" xfId="0" applyNumberFormat="1" applyFont="1" applyBorder="1" applyAlignment="1">
      <alignment horizontal="right" vertical="center" wrapText="1"/>
    </xf>
    <xf numFmtId="169" fontId="21" fillId="0" borderId="4" xfId="0" applyNumberFormat="1" applyFont="1" applyBorder="1" applyAlignment="1">
      <alignment horizontal="right" vertical="center"/>
    </xf>
    <xf numFmtId="169" fontId="15" fillId="0" borderId="0" xfId="0" applyNumberFormat="1" applyFont="1" applyAlignment="1">
      <alignment vertical="center"/>
    </xf>
    <xf numFmtId="169" fontId="48" fillId="5" borderId="6" xfId="0" applyNumberFormat="1" applyFont="1" applyFill="1" applyBorder="1" applyAlignment="1">
      <alignment horizontal="center" vertical="center" wrapText="1"/>
    </xf>
    <xf numFmtId="169" fontId="21" fillId="2" borderId="6" xfId="0" applyNumberFormat="1" applyFont="1" applyFill="1" applyBorder="1" applyAlignment="1">
      <alignment horizontal="center" vertical="center" shrinkToFit="1"/>
    </xf>
    <xf numFmtId="169" fontId="21" fillId="7" borderId="3" xfId="0" applyNumberFormat="1" applyFont="1" applyFill="1" applyBorder="1" applyAlignment="1">
      <alignment horizontal="right" vertical="center" shrinkToFit="1"/>
    </xf>
    <xf numFmtId="169" fontId="21" fillId="8" borderId="3" xfId="0" applyNumberFormat="1" applyFont="1" applyFill="1" applyBorder="1" applyAlignment="1">
      <alignment horizontal="right" vertical="center" shrinkToFit="1"/>
    </xf>
    <xf numFmtId="169" fontId="21" fillId="3" borderId="3" xfId="0" applyNumberFormat="1" applyFont="1" applyFill="1" applyBorder="1" applyAlignment="1">
      <alignment horizontal="right" vertical="center" shrinkToFit="1"/>
    </xf>
    <xf numFmtId="169" fontId="21" fillId="4" borderId="3" xfId="0" applyNumberFormat="1" applyFont="1" applyFill="1" applyBorder="1" applyAlignment="1">
      <alignment horizontal="right" vertical="center" shrinkToFit="1"/>
    </xf>
    <xf numFmtId="169" fontId="21" fillId="9" borderId="3" xfId="0" applyNumberFormat="1" applyFont="1" applyFill="1" applyBorder="1" applyAlignment="1">
      <alignment horizontal="right" vertical="center" shrinkToFit="1"/>
    </xf>
    <xf numFmtId="169" fontId="21" fillId="10" borderId="3" xfId="0" applyNumberFormat="1" applyFont="1" applyFill="1" applyBorder="1" applyAlignment="1">
      <alignment horizontal="right" vertical="center" shrinkToFit="1"/>
    </xf>
    <xf numFmtId="169" fontId="21" fillId="11" borderId="3" xfId="0" applyNumberFormat="1" applyFont="1" applyFill="1" applyBorder="1" applyAlignment="1">
      <alignment horizontal="right" vertical="center" shrinkToFit="1"/>
    </xf>
    <xf numFmtId="169" fontId="48" fillId="0" borderId="3" xfId="0" applyNumberFormat="1" applyFont="1" applyBorder="1" applyAlignment="1" applyProtection="1">
      <alignment horizontal="right" vertical="center"/>
      <protection locked="0"/>
    </xf>
    <xf numFmtId="169" fontId="2" fillId="0" borderId="2" xfId="0" applyNumberFormat="1" applyFont="1" applyBorder="1" applyAlignment="1">
      <alignment horizontal="right" vertical="center" shrinkToFit="1"/>
    </xf>
    <xf numFmtId="169" fontId="21" fillId="10" borderId="7" xfId="0" applyNumberFormat="1" applyFont="1" applyFill="1" applyBorder="1" applyAlignment="1">
      <alignment horizontal="right" vertical="center" shrinkToFit="1"/>
    </xf>
    <xf numFmtId="169" fontId="21" fillId="0" borderId="3" xfId="0" applyNumberFormat="1" applyFont="1" applyBorder="1" applyAlignment="1">
      <alignment horizontal="right" vertical="center" shrinkToFit="1"/>
    </xf>
    <xf numFmtId="169" fontId="21" fillId="0" borderId="2" xfId="0" applyNumberFormat="1" applyFont="1" applyBorder="1" applyAlignment="1">
      <alignment horizontal="right" vertical="center" shrinkToFit="1"/>
    </xf>
    <xf numFmtId="169" fontId="21" fillId="9" borderId="8" xfId="0" applyNumberFormat="1" applyFont="1" applyFill="1" applyBorder="1" applyAlignment="1">
      <alignment horizontal="right" vertical="center" shrinkToFit="1"/>
    </xf>
    <xf numFmtId="169" fontId="21" fillId="0" borderId="7" xfId="0" applyNumberFormat="1" applyFont="1" applyBorder="1" applyAlignment="1">
      <alignment horizontal="right" vertical="center" shrinkToFit="1"/>
    </xf>
    <xf numFmtId="169" fontId="48" fillId="0" borderId="3" xfId="0" applyNumberFormat="1" applyFont="1" applyBorder="1" applyAlignment="1" applyProtection="1">
      <alignment vertical="center"/>
      <protection locked="0"/>
    </xf>
    <xf numFmtId="169" fontId="21" fillId="9" borderId="2" xfId="0" applyNumberFormat="1" applyFont="1" applyFill="1" applyBorder="1" applyAlignment="1">
      <alignment horizontal="right" vertical="center" shrinkToFit="1"/>
    </xf>
    <xf numFmtId="169" fontId="21" fillId="10" borderId="2" xfId="0" applyNumberFormat="1" applyFont="1" applyFill="1" applyBorder="1" applyAlignment="1">
      <alignment horizontal="right" vertical="center" shrinkToFit="1"/>
    </xf>
    <xf numFmtId="169" fontId="21" fillId="11" borderId="2" xfId="0" applyNumberFormat="1" applyFont="1" applyFill="1" applyBorder="1" applyAlignment="1">
      <alignment horizontal="right" vertical="center" shrinkToFit="1"/>
    </xf>
    <xf numFmtId="169" fontId="21" fillId="9" borderId="7" xfId="0" applyNumberFormat="1" applyFont="1" applyFill="1" applyBorder="1" applyAlignment="1">
      <alignment horizontal="right" vertical="center" shrinkToFit="1"/>
    </xf>
    <xf numFmtId="169" fontId="21" fillId="4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shrinkToFit="1"/>
    </xf>
    <xf numFmtId="169" fontId="21" fillId="0" borderId="4" xfId="2" applyNumberFormat="1" applyFont="1" applyBorder="1" applyAlignment="1">
      <alignment horizontal="right" vertical="center" shrinkToFit="1"/>
    </xf>
    <xf numFmtId="169" fontId="21" fillId="4" borderId="8" xfId="0" applyNumberFormat="1" applyFont="1" applyFill="1" applyBorder="1" applyAlignment="1">
      <alignment horizontal="right" vertical="center" shrinkToFit="1"/>
    </xf>
    <xf numFmtId="169" fontId="48" fillId="0" borderId="7" xfId="0" applyNumberFormat="1" applyFont="1" applyBorder="1" applyAlignment="1" applyProtection="1">
      <alignment horizontal="right" vertical="center"/>
      <protection locked="0"/>
    </xf>
    <xf numFmtId="169" fontId="48" fillId="0" borderId="2" xfId="0" applyNumberFormat="1" applyFont="1" applyBorder="1" applyAlignment="1" applyProtection="1">
      <alignment vertical="center"/>
      <protection locked="0"/>
    </xf>
    <xf numFmtId="169" fontId="21" fillId="3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wrapText="1"/>
    </xf>
    <xf numFmtId="169" fontId="48" fillId="0" borderId="8" xfId="0" applyNumberFormat="1" applyFont="1" applyBorder="1" applyAlignment="1" applyProtection="1">
      <alignment horizontal="right" vertical="center"/>
      <protection locked="0"/>
    </xf>
    <xf numFmtId="169" fontId="2" fillId="0" borderId="0" xfId="0" applyNumberFormat="1" applyFont="1" applyAlignment="1">
      <alignment horizontal="right" vertical="center" shrinkToFit="1"/>
    </xf>
    <xf numFmtId="169" fontId="15" fillId="0" borderId="0" xfId="0" applyNumberFormat="1" applyFont="1" applyAlignment="1">
      <alignment horizontal="left" vertical="center" wrapText="1"/>
    </xf>
    <xf numFmtId="169" fontId="2" fillId="5" borderId="0" xfId="0" applyNumberFormat="1" applyFont="1" applyFill="1" applyAlignment="1">
      <alignment vertical="center"/>
    </xf>
    <xf numFmtId="169" fontId="2" fillId="5" borderId="0" xfId="0" applyNumberFormat="1" applyFont="1" applyFill="1" applyAlignment="1">
      <alignment horizontal="right" vertical="center"/>
    </xf>
    <xf numFmtId="169" fontId="2" fillId="0" borderId="0" xfId="0" applyNumberFormat="1" applyFont="1" applyAlignment="1">
      <alignment vertical="center"/>
    </xf>
    <xf numFmtId="0" fontId="58" fillId="5" borderId="0" xfId="0" applyFont="1" applyFill="1" applyAlignment="1">
      <alignment vertical="center"/>
    </xf>
    <xf numFmtId="169" fontId="21" fillId="11" borderId="14" xfId="0" applyNumberFormat="1" applyFont="1" applyFill="1" applyBorder="1" applyAlignment="1">
      <alignment horizontal="right" vertical="center" shrinkToFit="1"/>
    </xf>
    <xf numFmtId="169" fontId="21" fillId="11" borderId="16" xfId="0" applyNumberFormat="1" applyFont="1" applyFill="1" applyBorder="1" applyAlignment="1">
      <alignment horizontal="right" vertical="center" shrinkToFit="1"/>
    </xf>
    <xf numFmtId="169" fontId="52" fillId="0" borderId="7" xfId="0" applyNumberFormat="1" applyFont="1" applyBorder="1" applyAlignment="1">
      <alignment horizontal="right" vertical="center" wrapText="1"/>
    </xf>
    <xf numFmtId="169" fontId="2" fillId="0" borderId="7" xfId="0" applyNumberFormat="1" applyFont="1" applyBorder="1" applyAlignment="1">
      <alignment horizontal="right" vertical="center" shrinkToFit="1"/>
    </xf>
    <xf numFmtId="169" fontId="2" fillId="0" borderId="3" xfId="0" applyNumberFormat="1" applyFont="1" applyBorder="1" applyAlignment="1">
      <alignment horizontal="right" vertical="center" shrinkToFit="1"/>
    </xf>
    <xf numFmtId="4" fontId="15" fillId="0" borderId="0" xfId="0" applyNumberFormat="1" applyFont="1" applyAlignment="1">
      <alignment horizontal="center" vertical="center"/>
    </xf>
    <xf numFmtId="4" fontId="48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shrinkToFit="1"/>
    </xf>
    <xf numFmtId="4" fontId="15" fillId="0" borderId="2" xfId="0" applyNumberFormat="1" applyFont="1" applyBorder="1" applyAlignment="1">
      <alignment horizontal="center" vertical="center" wrapText="1"/>
    </xf>
    <xf numFmtId="164" fontId="48" fillId="0" borderId="2" xfId="0" applyNumberFormat="1" applyFont="1" applyBorder="1" applyAlignment="1">
      <alignment horizontal="right" vertical="center"/>
    </xf>
    <xf numFmtId="164" fontId="48" fillId="2" borderId="2" xfId="0" applyNumberFormat="1" applyFont="1" applyFill="1" applyBorder="1" applyAlignment="1">
      <alignment horizontal="right" vertical="center"/>
    </xf>
    <xf numFmtId="4" fontId="15" fillId="3" borderId="3" xfId="0" applyNumberFormat="1" applyFont="1" applyFill="1" applyBorder="1" applyAlignment="1">
      <alignment horizontal="right" vertical="center" wrapText="1"/>
    </xf>
    <xf numFmtId="169" fontId="18" fillId="0" borderId="0" xfId="0" applyNumberFormat="1" applyFont="1" applyAlignment="1">
      <alignment horizontal="left" vertical="top"/>
    </xf>
    <xf numFmtId="169" fontId="15" fillId="0" borderId="0" xfId="0" applyNumberFormat="1" applyFont="1" applyAlignment="1">
      <alignment horizontal="left" vertical="top"/>
    </xf>
    <xf numFmtId="169" fontId="17" fillId="0" borderId="2" xfId="0" applyNumberFormat="1" applyFont="1" applyBorder="1" applyAlignment="1">
      <alignment horizontal="center" vertical="center" wrapText="1"/>
    </xf>
    <xf numFmtId="169" fontId="48" fillId="0" borderId="2" xfId="0" applyNumberFormat="1" applyFont="1" applyBorder="1" applyAlignment="1">
      <alignment horizontal="center" vertical="center" wrapText="1"/>
    </xf>
    <xf numFmtId="169" fontId="62" fillId="4" borderId="2" xfId="0" applyNumberFormat="1" applyFont="1" applyFill="1" applyBorder="1" applyAlignment="1">
      <alignment horizontal="right" vertical="center" shrinkToFit="1"/>
    </xf>
    <xf numFmtId="169" fontId="21" fillId="4" borderId="2" xfId="0" applyNumberFormat="1" applyFont="1" applyFill="1" applyBorder="1" applyAlignment="1">
      <alignment horizontal="right" vertical="center" shrinkToFit="1"/>
    </xf>
    <xf numFmtId="169" fontId="62" fillId="0" borderId="2" xfId="0" applyNumberFormat="1" applyFont="1" applyBorder="1" applyAlignment="1">
      <alignment horizontal="right" vertical="top" shrinkToFit="1"/>
    </xf>
    <xf numFmtId="169" fontId="21" fillId="0" borderId="2" xfId="0" applyNumberFormat="1" applyFont="1" applyBorder="1" applyAlignment="1">
      <alignment horizontal="right" vertical="top" shrinkToFit="1"/>
    </xf>
    <xf numFmtId="169" fontId="63" fillId="0" borderId="2" xfId="0" applyNumberFormat="1" applyFont="1" applyBorder="1" applyAlignment="1">
      <alignment horizontal="right" vertical="top" shrinkToFit="1"/>
    </xf>
    <xf numFmtId="169" fontId="2" fillId="0" borderId="2" xfId="0" applyNumberFormat="1" applyFont="1" applyBorder="1" applyAlignment="1">
      <alignment horizontal="right" vertical="top" shrinkToFit="1"/>
    </xf>
    <xf numFmtId="169" fontId="62" fillId="4" borderId="2" xfId="0" applyNumberFormat="1" applyFont="1" applyFill="1" applyBorder="1" applyAlignment="1">
      <alignment horizontal="right" vertical="top" shrinkToFit="1"/>
    </xf>
    <xf numFmtId="169" fontId="21" fillId="4" borderId="2" xfId="0" applyNumberFormat="1" applyFont="1" applyFill="1" applyBorder="1" applyAlignment="1">
      <alignment horizontal="right" vertical="top" shrinkToFit="1"/>
    </xf>
    <xf numFmtId="169" fontId="18" fillId="0" borderId="0" xfId="0" applyNumberFormat="1" applyFont="1"/>
    <xf numFmtId="169" fontId="15" fillId="0" borderId="0" xfId="0" applyNumberFormat="1" applyFont="1"/>
    <xf numFmtId="1" fontId="67" fillId="0" borderId="0" xfId="0" applyNumberFormat="1" applyFont="1" applyAlignment="1">
      <alignment horizontal="left" vertical="center"/>
    </xf>
    <xf numFmtId="1" fontId="68" fillId="5" borderId="2" xfId="0" applyNumberFormat="1" applyFont="1" applyFill="1" applyBorder="1" applyAlignment="1">
      <alignment horizontal="center" vertical="center" wrapText="1"/>
    </xf>
    <xf numFmtId="1" fontId="70" fillId="2" borderId="2" xfId="0" applyNumberFormat="1" applyFont="1" applyFill="1" applyBorder="1" applyAlignment="1">
      <alignment horizontal="center" vertical="center" wrapText="1"/>
    </xf>
    <xf numFmtId="1" fontId="70" fillId="7" borderId="2" xfId="0" applyNumberFormat="1" applyFont="1" applyFill="1" applyBorder="1" applyAlignment="1">
      <alignment horizontal="right" vertical="center" shrinkToFit="1"/>
    </xf>
    <xf numFmtId="1" fontId="70" fillId="8" borderId="2" xfId="0" applyNumberFormat="1" applyFont="1" applyFill="1" applyBorder="1" applyAlignment="1">
      <alignment horizontal="right" vertical="center" shrinkToFit="1"/>
    </xf>
    <xf numFmtId="1" fontId="67" fillId="3" borderId="2" xfId="0" applyNumberFormat="1" applyFont="1" applyFill="1" applyBorder="1" applyAlignment="1">
      <alignment horizontal="right" vertical="center" shrinkToFit="1"/>
    </xf>
    <xf numFmtId="1" fontId="70" fillId="4" borderId="2" xfId="0" applyNumberFormat="1" applyFont="1" applyFill="1" applyBorder="1" applyAlignment="1">
      <alignment horizontal="right" vertical="center" shrinkToFit="1"/>
    </xf>
    <xf numFmtId="1" fontId="70" fillId="9" borderId="2" xfId="0" applyNumberFormat="1" applyFont="1" applyFill="1" applyBorder="1" applyAlignment="1">
      <alignment horizontal="right" vertical="center" shrinkToFit="1"/>
    </xf>
    <xf numFmtId="1" fontId="70" fillId="10" borderId="2" xfId="0" applyNumberFormat="1" applyFont="1" applyFill="1" applyBorder="1" applyAlignment="1">
      <alignment horizontal="right" vertical="center" shrinkToFit="1"/>
    </xf>
    <xf numFmtId="1" fontId="70" fillId="11" borderId="2" xfId="0" applyNumberFormat="1" applyFont="1" applyFill="1" applyBorder="1" applyAlignment="1">
      <alignment horizontal="right" vertical="center" shrinkToFit="1"/>
    </xf>
    <xf numFmtId="1" fontId="67" fillId="3" borderId="3" xfId="0" applyNumberFormat="1" applyFont="1" applyFill="1" applyBorder="1" applyAlignment="1">
      <alignment horizontal="right" vertical="center" shrinkToFit="1"/>
    </xf>
    <xf numFmtId="1" fontId="70" fillId="11" borderId="15" xfId="0" applyNumberFormat="1" applyFont="1" applyFill="1" applyBorder="1" applyAlignment="1">
      <alignment horizontal="right" vertical="center" shrinkToFit="1"/>
    </xf>
    <xf numFmtId="1" fontId="70" fillId="11" borderId="17" xfId="0" applyNumberFormat="1" applyFont="1" applyFill="1" applyBorder="1" applyAlignment="1">
      <alignment horizontal="right" vertical="center" shrinkToFit="1"/>
    </xf>
    <xf numFmtId="1" fontId="70" fillId="3" borderId="2" xfId="0" applyNumberFormat="1" applyFont="1" applyFill="1" applyBorder="1" applyAlignment="1">
      <alignment horizontal="right" vertical="center" shrinkToFit="1"/>
    </xf>
    <xf numFmtId="1" fontId="70" fillId="9" borderId="9" xfId="0" applyNumberFormat="1" applyFont="1" applyFill="1" applyBorder="1" applyAlignment="1">
      <alignment horizontal="right" vertical="center" shrinkToFit="1"/>
    </xf>
    <xf numFmtId="1" fontId="67" fillId="3" borderId="3" xfId="0" applyNumberFormat="1" applyFont="1" applyFill="1" applyBorder="1" applyAlignment="1">
      <alignment horizontal="left" vertical="center" shrinkToFit="1"/>
    </xf>
    <xf numFmtId="1" fontId="67" fillId="9" borderId="2" xfId="0" applyNumberFormat="1" applyFont="1" applyFill="1" applyBorder="1" applyAlignment="1">
      <alignment horizontal="right" vertical="center" shrinkToFit="1"/>
    </xf>
    <xf numFmtId="1" fontId="67" fillId="10" borderId="2" xfId="0" applyNumberFormat="1" applyFont="1" applyFill="1" applyBorder="1" applyAlignment="1">
      <alignment horizontal="right" vertical="center" shrinkToFit="1"/>
    </xf>
    <xf numFmtId="1" fontId="67" fillId="11" borderId="2" xfId="0" applyNumberFormat="1" applyFont="1" applyFill="1" applyBorder="1" applyAlignment="1">
      <alignment horizontal="right" vertical="center" shrinkToFit="1"/>
    </xf>
    <xf numFmtId="1" fontId="70" fillId="4" borderId="9" xfId="0" applyNumberFormat="1" applyFont="1" applyFill="1" applyBorder="1" applyAlignment="1">
      <alignment horizontal="right" vertical="center" shrinkToFit="1"/>
    </xf>
    <xf numFmtId="1" fontId="67" fillId="3" borderId="10" xfId="0" applyNumberFormat="1" applyFont="1" applyFill="1" applyBorder="1" applyAlignment="1">
      <alignment horizontal="right" vertical="center" shrinkToFit="1"/>
    </xf>
    <xf numFmtId="1" fontId="70" fillId="9" borderId="7" xfId="0" applyNumberFormat="1" applyFont="1" applyFill="1" applyBorder="1" applyAlignment="1">
      <alignment horizontal="right" vertical="center" shrinkToFit="1"/>
    </xf>
    <xf numFmtId="1" fontId="70" fillId="10" borderId="3" xfId="0" applyNumberFormat="1" applyFont="1" applyFill="1" applyBorder="1" applyAlignment="1">
      <alignment horizontal="right" vertical="center" shrinkToFit="1"/>
    </xf>
    <xf numFmtId="1" fontId="70" fillId="11" borderId="3" xfId="0" applyNumberFormat="1" applyFont="1" applyFill="1" applyBorder="1" applyAlignment="1">
      <alignment horizontal="right" vertical="center" shrinkToFit="1"/>
    </xf>
    <xf numFmtId="1" fontId="70" fillId="0" borderId="3" xfId="0" applyNumberFormat="1" applyFont="1" applyBorder="1" applyAlignment="1">
      <alignment horizontal="right" vertical="center" shrinkToFit="1"/>
    </xf>
    <xf numFmtId="1" fontId="68" fillId="0" borderId="3" xfId="0" applyNumberFormat="1" applyFont="1" applyBorder="1" applyAlignment="1" applyProtection="1">
      <alignment horizontal="right" vertical="center"/>
      <protection locked="0"/>
    </xf>
    <xf numFmtId="1" fontId="67" fillId="3" borderId="9" xfId="0" applyNumberFormat="1" applyFont="1" applyFill="1" applyBorder="1" applyAlignment="1">
      <alignment horizontal="right" vertical="center" shrinkToFit="1"/>
    </xf>
    <xf numFmtId="1" fontId="67" fillId="3" borderId="0" xfId="0" applyNumberFormat="1" applyFont="1" applyFill="1" applyAlignment="1">
      <alignment horizontal="right" vertical="center" shrinkToFit="1"/>
    </xf>
    <xf numFmtId="1" fontId="69" fillId="0" borderId="0" xfId="0" applyNumberFormat="1" applyFont="1" applyAlignment="1">
      <alignment horizontal="left" vertical="center" wrapText="1"/>
    </xf>
    <xf numFmtId="1" fontId="52" fillId="0" borderId="0" xfId="0" applyNumberFormat="1" applyFont="1" applyAlignment="1">
      <alignment horizontal="center" vertical="center" wrapText="1"/>
    </xf>
    <xf numFmtId="1" fontId="53" fillId="0" borderId="0" xfId="0" applyNumberFormat="1" applyFont="1" applyAlignment="1">
      <alignment horizontal="center" vertical="center" wrapText="1"/>
    </xf>
    <xf numFmtId="1" fontId="5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67" fillId="0" borderId="0" xfId="0" applyNumberFormat="1" applyFont="1" applyAlignment="1">
      <alignment vertical="center"/>
    </xf>
    <xf numFmtId="0" fontId="62" fillId="0" borderId="2" xfId="0" applyFont="1" applyBorder="1" applyAlignment="1">
      <alignment horizontal="center" vertical="top" shrinkToFit="1"/>
    </xf>
    <xf numFmtId="0" fontId="21" fillId="0" borderId="2" xfId="0" applyFont="1" applyBorder="1" applyAlignment="1">
      <alignment horizontal="center" vertical="top" shrinkToFit="1"/>
    </xf>
    <xf numFmtId="169" fontId="53" fillId="0" borderId="2" xfId="0" applyNumberFormat="1" applyFont="1" applyBorder="1" applyAlignment="1">
      <alignment horizontal="right" vertical="center" wrapText="1"/>
    </xf>
    <xf numFmtId="169" fontId="53" fillId="4" borderId="2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2" fillId="0" borderId="0" xfId="0" applyFont="1" applyAlignment="1">
      <alignment horizontal="left" vertical="top" indent="6"/>
    </xf>
    <xf numFmtId="169" fontId="21" fillId="8" borderId="7" xfId="0" applyNumberFormat="1" applyFont="1" applyFill="1" applyBorder="1" applyAlignment="1">
      <alignment horizontal="right" vertical="center" shrinkToFit="1"/>
    </xf>
    <xf numFmtId="169" fontId="21" fillId="8" borderId="8" xfId="0" applyNumberFormat="1" applyFont="1" applyFill="1" applyBorder="1" applyAlignment="1">
      <alignment horizontal="right" vertical="center" shrinkToFit="1"/>
    </xf>
    <xf numFmtId="1" fontId="53" fillId="5" borderId="2" xfId="0" applyNumberFormat="1" applyFont="1" applyFill="1" applyBorder="1" applyAlignment="1">
      <alignment horizontal="center" vertical="center" wrapText="1"/>
    </xf>
    <xf numFmtId="1" fontId="54" fillId="7" borderId="2" xfId="0" applyNumberFormat="1" applyFont="1" applyFill="1" applyBorder="1" applyAlignment="1">
      <alignment horizontal="right" vertical="center" shrinkToFit="1"/>
    </xf>
    <xf numFmtId="1" fontId="54" fillId="8" borderId="10" xfId="0" applyNumberFormat="1" applyFont="1" applyFill="1" applyBorder="1" applyAlignment="1">
      <alignment horizontal="right" vertical="center" shrinkToFit="1"/>
    </xf>
    <xf numFmtId="1" fontId="54" fillId="8" borderId="9" xfId="0" applyNumberFormat="1" applyFont="1" applyFill="1" applyBorder="1" applyAlignment="1">
      <alignment horizontal="right" vertical="center" shrinkToFit="1"/>
    </xf>
    <xf numFmtId="169" fontId="63" fillId="0" borderId="0" xfId="0" applyNumberFormat="1" applyFont="1" applyAlignment="1">
      <alignment horizontal="right" vertical="center"/>
    </xf>
    <xf numFmtId="169" fontId="18" fillId="0" borderId="0" xfId="0" applyNumberFormat="1" applyFont="1" applyAlignment="1">
      <alignment vertical="center"/>
    </xf>
    <xf numFmtId="169" fontId="17" fillId="5" borderId="2" xfId="0" applyNumberFormat="1" applyFont="1" applyFill="1" applyBorder="1" applyAlignment="1">
      <alignment horizontal="center" vertical="center" wrapText="1"/>
    </xf>
    <xf numFmtId="169" fontId="62" fillId="2" borderId="6" xfId="0" applyNumberFormat="1" applyFont="1" applyFill="1" applyBorder="1" applyAlignment="1">
      <alignment horizontal="center" vertical="center" shrinkToFit="1"/>
    </xf>
    <xf numFmtId="169" fontId="62" fillId="7" borderId="3" xfId="0" applyNumberFormat="1" applyFont="1" applyFill="1" applyBorder="1" applyAlignment="1">
      <alignment horizontal="right" vertical="center" shrinkToFit="1"/>
    </xf>
    <xf numFmtId="169" fontId="62" fillId="8" borderId="3" xfId="0" applyNumberFormat="1" applyFont="1" applyFill="1" applyBorder="1" applyAlignment="1">
      <alignment horizontal="right" vertical="center" shrinkToFit="1"/>
    </xf>
    <xf numFmtId="169" fontId="62" fillId="3" borderId="3" xfId="0" applyNumberFormat="1" applyFont="1" applyFill="1" applyBorder="1" applyAlignment="1">
      <alignment horizontal="right" vertical="center" shrinkToFit="1"/>
    </xf>
    <xf numFmtId="169" fontId="62" fillId="4" borderId="3" xfId="0" applyNumberFormat="1" applyFont="1" applyFill="1" applyBorder="1" applyAlignment="1">
      <alignment horizontal="right" vertical="center" shrinkToFit="1"/>
    </xf>
    <xf numFmtId="169" fontId="62" fillId="9" borderId="3" xfId="0" applyNumberFormat="1" applyFont="1" applyFill="1" applyBorder="1" applyAlignment="1">
      <alignment horizontal="right" vertical="center" shrinkToFit="1"/>
    </xf>
    <xf numFmtId="169" fontId="62" fillId="10" borderId="3" xfId="0" applyNumberFormat="1" applyFont="1" applyFill="1" applyBorder="1" applyAlignment="1">
      <alignment horizontal="right" vertical="center" shrinkToFit="1"/>
    </xf>
    <xf numFmtId="169" fontId="62" fillId="11" borderId="3" xfId="0" applyNumberFormat="1" applyFont="1" applyFill="1" applyBorder="1" applyAlignment="1">
      <alignment horizontal="right" vertical="center" shrinkToFit="1"/>
    </xf>
    <xf numFmtId="169" fontId="17" fillId="0" borderId="3" xfId="0" applyNumberFormat="1" applyFont="1" applyBorder="1" applyAlignment="1" applyProtection="1">
      <alignment horizontal="right" vertical="center"/>
      <protection locked="0"/>
    </xf>
    <xf numFmtId="169" fontId="63" fillId="0" borderId="2" xfId="0" applyNumberFormat="1" applyFont="1" applyBorder="1" applyAlignment="1">
      <alignment horizontal="right" vertical="center" shrinkToFit="1"/>
    </xf>
    <xf numFmtId="169" fontId="62" fillId="10" borderId="7" xfId="0" applyNumberFormat="1" applyFont="1" applyFill="1" applyBorder="1" applyAlignment="1">
      <alignment horizontal="right" vertical="center" shrinkToFit="1"/>
    </xf>
    <xf numFmtId="169" fontId="62" fillId="11" borderId="14" xfId="0" applyNumberFormat="1" applyFont="1" applyFill="1" applyBorder="1" applyAlignment="1">
      <alignment horizontal="right" vertical="center" shrinkToFit="1"/>
    </xf>
    <xf numFmtId="169" fontId="62" fillId="11" borderId="16" xfId="0" applyNumberFormat="1" applyFont="1" applyFill="1" applyBorder="1" applyAlignment="1">
      <alignment horizontal="right" vertical="center" shrinkToFit="1"/>
    </xf>
    <xf numFmtId="169" fontId="62" fillId="0" borderId="3" xfId="0" applyNumberFormat="1" applyFont="1" applyBorder="1" applyAlignment="1">
      <alignment horizontal="right" vertical="center" shrinkToFit="1"/>
    </xf>
    <xf numFmtId="169" fontId="63" fillId="0" borderId="3" xfId="0" applyNumberFormat="1" applyFont="1" applyBorder="1" applyAlignment="1">
      <alignment horizontal="right" vertical="center" shrinkToFit="1"/>
    </xf>
    <xf numFmtId="169" fontId="62" fillId="9" borderId="8" xfId="0" applyNumberFormat="1" applyFont="1" applyFill="1" applyBorder="1" applyAlignment="1">
      <alignment horizontal="right" vertical="center" shrinkToFit="1"/>
    </xf>
    <xf numFmtId="169" fontId="62" fillId="0" borderId="7" xfId="0" applyNumberFormat="1" applyFont="1" applyBorder="1" applyAlignment="1">
      <alignment horizontal="right" vertical="center" shrinkToFit="1"/>
    </xf>
    <xf numFmtId="164" fontId="62" fillId="0" borderId="2" xfId="0" applyNumberFormat="1" applyFont="1" applyBorder="1" applyAlignment="1">
      <alignment horizontal="right" vertical="center" shrinkToFit="1"/>
    </xf>
    <xf numFmtId="169" fontId="62" fillId="0" borderId="4" xfId="0" applyNumberFormat="1" applyFont="1" applyBorder="1" applyAlignment="1">
      <alignment horizontal="right" vertical="center"/>
    </xf>
    <xf numFmtId="169" fontId="17" fillId="0" borderId="3" xfId="0" applyNumberFormat="1" applyFont="1" applyBorder="1" applyAlignment="1" applyProtection="1">
      <alignment vertical="center"/>
      <protection locked="0"/>
    </xf>
    <xf numFmtId="169" fontId="62" fillId="9" borderId="7" xfId="0" applyNumberFormat="1" applyFont="1" applyFill="1" applyBorder="1" applyAlignment="1">
      <alignment horizontal="right" vertical="center" shrinkToFit="1"/>
    </xf>
    <xf numFmtId="169" fontId="62" fillId="4" borderId="4" xfId="0" applyNumberFormat="1" applyFont="1" applyFill="1" applyBorder="1" applyAlignment="1">
      <alignment horizontal="right" vertical="center" shrinkToFit="1"/>
    </xf>
    <xf numFmtId="169" fontId="62" fillId="0" borderId="4" xfId="0" applyNumberFormat="1" applyFont="1" applyBorder="1" applyAlignment="1">
      <alignment horizontal="right" vertical="center" shrinkToFit="1"/>
    </xf>
    <xf numFmtId="169" fontId="62" fillId="0" borderId="4" xfId="2" applyNumberFormat="1" applyFont="1" applyBorder="1" applyAlignment="1">
      <alignment horizontal="right" vertical="center" shrinkToFit="1"/>
    </xf>
    <xf numFmtId="169" fontId="62" fillId="4" borderId="8" xfId="0" applyNumberFormat="1" applyFont="1" applyFill="1" applyBorder="1" applyAlignment="1">
      <alignment horizontal="right" vertical="center" shrinkToFit="1"/>
    </xf>
    <xf numFmtId="169" fontId="17" fillId="0" borderId="7" xfId="0" applyNumberFormat="1" applyFont="1" applyBorder="1" applyAlignment="1" applyProtection="1">
      <alignment horizontal="right" vertical="center"/>
      <protection locked="0"/>
    </xf>
    <xf numFmtId="169" fontId="62" fillId="3" borderId="4" xfId="0" applyNumberFormat="1" applyFont="1" applyFill="1" applyBorder="1" applyAlignment="1">
      <alignment horizontal="right" vertical="center" shrinkToFit="1"/>
    </xf>
    <xf numFmtId="169" fontId="62" fillId="0" borderId="4" xfId="0" applyNumberFormat="1" applyFont="1" applyBorder="1" applyAlignment="1">
      <alignment horizontal="right" vertical="center" wrapText="1"/>
    </xf>
    <xf numFmtId="164" fontId="62" fillId="0" borderId="10" xfId="0" applyNumberFormat="1" applyFont="1" applyBorder="1" applyAlignment="1">
      <alignment horizontal="right" vertical="center" shrinkToFit="1"/>
    </xf>
    <xf numFmtId="169" fontId="63" fillId="0" borderId="7" xfId="0" applyNumberFormat="1" applyFont="1" applyBorder="1" applyAlignment="1">
      <alignment horizontal="right" vertical="center" shrinkToFit="1"/>
    </xf>
    <xf numFmtId="169" fontId="17" fillId="0" borderId="8" xfId="0" applyNumberFormat="1" applyFont="1" applyBorder="1" applyAlignment="1" applyProtection="1">
      <alignment horizontal="right" vertical="center"/>
      <protection locked="0"/>
    </xf>
    <xf numFmtId="169" fontId="63" fillId="0" borderId="0" xfId="0" applyNumberFormat="1" applyFont="1" applyAlignment="1">
      <alignment horizontal="right" vertical="center" shrinkToFit="1"/>
    </xf>
    <xf numFmtId="169" fontId="18" fillId="0" borderId="0" xfId="0" applyNumberFormat="1" applyFont="1" applyAlignment="1">
      <alignment horizontal="left" vertical="center" wrapText="1"/>
    </xf>
    <xf numFmtId="169" fontId="18" fillId="0" borderId="0" xfId="0" applyNumberFormat="1" applyFont="1" applyAlignment="1">
      <alignment horizontal="left" vertical="center"/>
    </xf>
    <xf numFmtId="0" fontId="62" fillId="0" borderId="0" xfId="0" applyFont="1" applyAlignment="1">
      <alignment horizontal="center" vertical="center"/>
    </xf>
    <xf numFmtId="169" fontId="62" fillId="5" borderId="0" xfId="0" applyNumberFormat="1" applyFont="1" applyFill="1" applyAlignment="1">
      <alignment vertical="center"/>
    </xf>
    <xf numFmtId="169" fontId="62" fillId="5" borderId="0" xfId="0" applyNumberFormat="1" applyFont="1" applyFill="1" applyAlignment="1">
      <alignment horizontal="right" vertical="center"/>
    </xf>
    <xf numFmtId="169" fontId="52" fillId="5" borderId="2" xfId="0" applyNumberFormat="1" applyFont="1" applyFill="1" applyBorder="1" applyAlignment="1">
      <alignment horizontal="center" vertical="center" wrapText="1"/>
    </xf>
    <xf numFmtId="164" fontId="54" fillId="7" borderId="3" xfId="0" applyNumberFormat="1" applyFont="1" applyFill="1" applyBorder="1" applyAlignment="1">
      <alignment horizontal="right" vertical="center" shrinkToFit="1"/>
    </xf>
    <xf numFmtId="164" fontId="54" fillId="8" borderId="3" xfId="0" applyNumberFormat="1" applyFont="1" applyFill="1" applyBorder="1" applyAlignment="1">
      <alignment horizontal="right" vertical="center" shrinkToFit="1"/>
    </xf>
    <xf numFmtId="164" fontId="54" fillId="3" borderId="2" xfId="0" applyNumberFormat="1" applyFont="1" applyFill="1" applyBorder="1" applyAlignment="1">
      <alignment horizontal="right" vertical="center" shrinkToFit="1"/>
    </xf>
    <xf numFmtId="164" fontId="54" fillId="3" borderId="3" xfId="0" applyNumberFormat="1" applyFont="1" applyFill="1" applyBorder="1" applyAlignment="1">
      <alignment horizontal="right" vertical="center" shrinkToFit="1"/>
    </xf>
    <xf numFmtId="164" fontId="54" fillId="4" borderId="3" xfId="0" applyNumberFormat="1" applyFont="1" applyFill="1" applyBorder="1" applyAlignment="1">
      <alignment horizontal="right" vertical="center" shrinkToFit="1"/>
    </xf>
    <xf numFmtId="164" fontId="54" fillId="9" borderId="3" xfId="0" applyNumberFormat="1" applyFont="1" applyFill="1" applyBorder="1" applyAlignment="1">
      <alignment horizontal="right" vertical="center" shrinkToFit="1"/>
    </xf>
    <xf numFmtId="164" fontId="54" fillId="10" borderId="3" xfId="0" applyNumberFormat="1" applyFont="1" applyFill="1" applyBorder="1" applyAlignment="1">
      <alignment horizontal="right" vertical="center" shrinkToFit="1"/>
    </xf>
    <xf numFmtId="164" fontId="54" fillId="11" borderId="3" xfId="0" applyNumberFormat="1" applyFont="1" applyFill="1" applyBorder="1" applyAlignment="1">
      <alignment horizontal="right" vertical="center" shrinkToFit="1"/>
    </xf>
    <xf numFmtId="164" fontId="53" fillId="0" borderId="3" xfId="0" applyNumberFormat="1" applyFont="1" applyBorder="1" applyAlignment="1" applyProtection="1">
      <alignment horizontal="right" vertical="center"/>
      <protection locked="0"/>
    </xf>
    <xf numFmtId="164" fontId="54" fillId="10" borderId="7" xfId="0" applyNumberFormat="1" applyFont="1" applyFill="1" applyBorder="1" applyAlignment="1">
      <alignment horizontal="right" vertical="center" shrinkToFit="1"/>
    </xf>
    <xf numFmtId="164" fontId="54" fillId="0" borderId="3" xfId="0" applyNumberFormat="1" applyFont="1" applyBorder="1" applyAlignment="1">
      <alignment horizontal="right" vertical="center" shrinkToFit="1"/>
    </xf>
    <xf numFmtId="169" fontId="54" fillId="0" borderId="3" xfId="0" applyNumberFormat="1" applyFont="1" applyBorder="1" applyAlignment="1">
      <alignment horizontal="right" vertical="center" shrinkToFit="1"/>
    </xf>
    <xf numFmtId="164" fontId="54" fillId="9" borderId="8" xfId="0" applyNumberFormat="1" applyFont="1" applyFill="1" applyBorder="1" applyAlignment="1">
      <alignment horizontal="right" vertical="center" shrinkToFit="1"/>
    </xf>
    <xf numFmtId="164" fontId="54" fillId="0" borderId="7" xfId="0" applyNumberFormat="1" applyFont="1" applyBorder="1" applyAlignment="1">
      <alignment horizontal="right" vertical="center" shrinkToFit="1"/>
    </xf>
    <xf numFmtId="164" fontId="54" fillId="0" borderId="6" xfId="0" applyNumberFormat="1" applyFont="1" applyBorder="1" applyAlignment="1">
      <alignment horizontal="right" vertical="center"/>
    </xf>
    <xf numFmtId="164" fontId="54" fillId="0" borderId="3" xfId="0" applyNumberFormat="1" applyFont="1" applyBorder="1" applyAlignment="1">
      <alignment horizontal="right" vertical="center"/>
    </xf>
    <xf numFmtId="164" fontId="53" fillId="0" borderId="3" xfId="0" applyNumberFormat="1" applyFont="1" applyBorder="1" applyAlignment="1" applyProtection="1">
      <alignment vertical="center"/>
      <protection locked="0"/>
    </xf>
    <xf numFmtId="164" fontId="54" fillId="9" borderId="7" xfId="0" applyNumberFormat="1" applyFont="1" applyFill="1" applyBorder="1" applyAlignment="1">
      <alignment horizontal="right" vertical="center" shrinkToFit="1"/>
    </xf>
    <xf numFmtId="164" fontId="54" fillId="0" borderId="6" xfId="0" applyNumberFormat="1" applyFont="1" applyBorder="1" applyAlignment="1">
      <alignment horizontal="right" vertical="center" shrinkToFit="1"/>
    </xf>
    <xf numFmtId="164" fontId="54" fillId="0" borderId="6" xfId="2" applyNumberFormat="1" applyFont="1" applyBorder="1" applyAlignment="1">
      <alignment horizontal="right" vertical="center" shrinkToFit="1"/>
    </xf>
    <xf numFmtId="164" fontId="54" fillId="4" borderId="8" xfId="0" applyNumberFormat="1" applyFont="1" applyFill="1" applyBorder="1" applyAlignment="1">
      <alignment horizontal="right" vertical="center" shrinkToFit="1"/>
    </xf>
    <xf numFmtId="164" fontId="53" fillId="0" borderId="7" xfId="0" applyNumberFormat="1" applyFont="1" applyBorder="1" applyAlignment="1" applyProtection="1">
      <alignment horizontal="right" vertical="center"/>
      <protection locked="0"/>
    </xf>
    <xf numFmtId="164" fontId="54" fillId="0" borderId="6" xfId="0" applyNumberFormat="1" applyFont="1" applyBorder="1" applyAlignment="1">
      <alignment horizontal="right" vertical="center" wrapText="1"/>
    </xf>
    <xf numFmtId="164" fontId="54" fillId="0" borderId="3" xfId="0" applyNumberFormat="1" applyFont="1" applyBorder="1" applyAlignment="1">
      <alignment horizontal="right" vertical="center" wrapText="1"/>
    </xf>
    <xf numFmtId="164" fontId="53" fillId="0" borderId="8" xfId="0" applyNumberFormat="1" applyFont="1" applyBorder="1" applyAlignment="1" applyProtection="1">
      <alignment horizontal="right" vertical="center"/>
      <protection locked="0"/>
    </xf>
    <xf numFmtId="169" fontId="59" fillId="3" borderId="0" xfId="0" applyNumberFormat="1" applyFont="1" applyFill="1" applyAlignment="1">
      <alignment horizontal="center" vertical="center"/>
    </xf>
    <xf numFmtId="169" fontId="59" fillId="0" borderId="0" xfId="0" applyNumberFormat="1" applyFont="1" applyAlignment="1">
      <alignment horizontal="center" vertical="center"/>
    </xf>
    <xf numFmtId="164" fontId="21" fillId="0" borderId="2" xfId="0" applyNumberFormat="1" applyFont="1" applyBorder="1" applyAlignment="1">
      <alignment horizontal="right" vertical="center" shrinkToFit="1"/>
    </xf>
    <xf numFmtId="164" fontId="21" fillId="0" borderId="10" xfId="0" applyNumberFormat="1" applyFont="1" applyBorder="1" applyAlignment="1">
      <alignment horizontal="right" vertical="center" shrinkToFit="1"/>
    </xf>
    <xf numFmtId="1" fontId="52" fillId="0" borderId="2" xfId="0" applyNumberFormat="1" applyFont="1" applyBorder="1"/>
    <xf numFmtId="169" fontId="54" fillId="7" borderId="2" xfId="0" applyNumberFormat="1" applyFont="1" applyFill="1" applyBorder="1" applyAlignment="1">
      <alignment horizontal="right" vertical="center" shrinkToFit="1"/>
    </xf>
    <xf numFmtId="169" fontId="54" fillId="8" borderId="10" xfId="0" applyNumberFormat="1" applyFont="1" applyFill="1" applyBorder="1" applyAlignment="1">
      <alignment horizontal="right" vertical="center" shrinkToFit="1"/>
    </xf>
    <xf numFmtId="0" fontId="52" fillId="0" borderId="0" xfId="0" applyFont="1"/>
    <xf numFmtId="169" fontId="15" fillId="0" borderId="2" xfId="0" applyNumberFormat="1" applyFont="1" applyBorder="1"/>
    <xf numFmtId="0" fontId="15" fillId="0" borderId="0" xfId="0" applyFont="1"/>
    <xf numFmtId="169" fontId="62" fillId="8" borderId="7" xfId="0" applyNumberFormat="1" applyFont="1" applyFill="1" applyBorder="1" applyAlignment="1">
      <alignment horizontal="right" vertical="center" shrinkToFit="1"/>
    </xf>
    <xf numFmtId="169" fontId="18" fillId="0" borderId="2" xfId="0" applyNumberFormat="1" applyFont="1" applyBorder="1"/>
    <xf numFmtId="169" fontId="62" fillId="8" borderId="8" xfId="0" applyNumberFormat="1" applyFont="1" applyFill="1" applyBorder="1" applyAlignment="1">
      <alignment horizontal="right" vertical="center" shrinkToFit="1"/>
    </xf>
    <xf numFmtId="0" fontId="18" fillId="0" borderId="0" xfId="0" applyFont="1"/>
    <xf numFmtId="169" fontId="62" fillId="3" borderId="2" xfId="0" applyNumberFormat="1" applyFont="1" applyFill="1" applyBorder="1" applyAlignment="1">
      <alignment horizontal="right" vertical="center" shrinkToFit="1"/>
    </xf>
    <xf numFmtId="164" fontId="17" fillId="0" borderId="2" xfId="0" applyNumberFormat="1" applyFont="1" applyBorder="1" applyAlignment="1" applyProtection="1">
      <alignment horizontal="right" vertical="center"/>
      <protection locked="0"/>
    </xf>
    <xf numFmtId="164" fontId="48" fillId="0" borderId="2" xfId="0" applyNumberFormat="1" applyFont="1" applyBorder="1" applyAlignment="1" applyProtection="1">
      <alignment horizontal="right" vertical="center"/>
      <protection locked="0"/>
    </xf>
    <xf numFmtId="169" fontId="62" fillId="7" borderId="2" xfId="0" applyNumberFormat="1" applyFont="1" applyFill="1" applyBorder="1" applyAlignment="1">
      <alignment horizontal="right" vertical="center" shrinkToFit="1"/>
    </xf>
    <xf numFmtId="169" fontId="21" fillId="7" borderId="2" xfId="0" applyNumberFormat="1" applyFont="1" applyFill="1" applyBorder="1" applyAlignment="1">
      <alignment horizontal="right" vertical="center" shrinkToFit="1"/>
    </xf>
    <xf numFmtId="1" fontId="67" fillId="13" borderId="0" xfId="0" applyNumberFormat="1" applyFont="1" applyFill="1" applyAlignment="1">
      <alignment horizontal="left" vertical="center"/>
    </xf>
    <xf numFmtId="0" fontId="31" fillId="5" borderId="1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 wrapText="1"/>
    </xf>
    <xf numFmtId="169" fontId="17" fillId="0" borderId="2" xfId="0" applyNumberFormat="1" applyFont="1" applyBorder="1"/>
    <xf numFmtId="169" fontId="48" fillId="0" borderId="2" xfId="0" applyNumberFormat="1" applyFont="1" applyBorder="1"/>
    <xf numFmtId="1" fontId="53" fillId="0" borderId="2" xfId="0" applyNumberFormat="1" applyFont="1" applyBorder="1"/>
    <xf numFmtId="165" fontId="39" fillId="3" borderId="2" xfId="0" applyNumberFormat="1" applyFont="1" applyFill="1" applyBorder="1" applyAlignment="1">
      <alignment horizontal="center" vertical="center" shrinkToFit="1"/>
    </xf>
    <xf numFmtId="169" fontId="52" fillId="6" borderId="3" xfId="0" applyNumberFormat="1" applyFont="1" applyFill="1" applyBorder="1" applyAlignment="1">
      <alignment horizontal="center" vertical="center"/>
    </xf>
    <xf numFmtId="0" fontId="0" fillId="6" borderId="21" xfId="0" applyFill="1" applyBorder="1" applyAlignment="1">
      <alignment vertical="center"/>
    </xf>
    <xf numFmtId="0" fontId="0" fillId="0" borderId="21" xfId="0" applyBorder="1" applyAlignment="1">
      <alignment horizontal="left" vertical="center"/>
    </xf>
    <xf numFmtId="165" fontId="38" fillId="0" borderId="21" xfId="0" applyNumberFormat="1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left" vertical="center" wrapText="1"/>
    </xf>
    <xf numFmtId="165" fontId="39" fillId="0" borderId="21" xfId="0" applyNumberFormat="1" applyFont="1" applyBorder="1" applyAlignment="1">
      <alignment horizontal="center" vertical="center" shrinkToFit="1"/>
    </xf>
    <xf numFmtId="0" fontId="0" fillId="0" borderId="21" xfId="0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164" fontId="54" fillId="11" borderId="22" xfId="0" applyNumberFormat="1" applyFont="1" applyFill="1" applyBorder="1" applyAlignment="1">
      <alignment horizontal="right" vertical="center" shrinkToFit="1"/>
    </xf>
    <xf numFmtId="164" fontId="54" fillId="11" borderId="23" xfId="0" applyNumberFormat="1" applyFont="1" applyFill="1" applyBorder="1" applyAlignment="1">
      <alignment horizontal="right" vertical="center" shrinkToFit="1"/>
    </xf>
    <xf numFmtId="169" fontId="59" fillId="0" borderId="3" xfId="0" applyNumberFormat="1" applyFont="1" applyBorder="1" applyAlignment="1">
      <alignment horizontal="right" vertical="center" wrapText="1"/>
    </xf>
    <xf numFmtId="0" fontId="40" fillId="0" borderId="21" xfId="0" applyFont="1" applyBorder="1" applyAlignment="1">
      <alignment horizontal="left" vertical="center" wrapText="1"/>
    </xf>
    <xf numFmtId="167" fontId="41" fillId="11" borderId="21" xfId="3" applyFont="1" applyFill="1" applyBorder="1" applyAlignment="1">
      <alignment horizontal="left" vertical="center"/>
    </xf>
    <xf numFmtId="165" fontId="39" fillId="0" borderId="21" xfId="0" applyNumberFormat="1" applyFont="1" applyBorder="1" applyAlignment="1">
      <alignment horizontal="left" vertical="center" shrinkToFit="1"/>
    </xf>
    <xf numFmtId="0" fontId="44" fillId="0" borderId="21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center" vertical="center" shrinkToFit="1"/>
    </xf>
    <xf numFmtId="167" fontId="41" fillId="11" borderId="21" xfId="3" applyFont="1" applyFill="1" applyBorder="1" applyAlignment="1">
      <alignment vertical="center"/>
    </xf>
    <xf numFmtId="165" fontId="44" fillId="0" borderId="21" xfId="0" applyNumberFormat="1" applyFont="1" applyBorder="1" applyAlignment="1">
      <alignment horizontal="center" vertical="center" shrinkToFit="1"/>
    </xf>
    <xf numFmtId="0" fontId="34" fillId="3" borderId="21" xfId="0" applyFont="1" applyFill="1" applyBorder="1" applyAlignment="1">
      <alignment horizontal="left" vertical="center" wrapText="1"/>
    </xf>
    <xf numFmtId="165" fontId="46" fillId="0" borderId="21" xfId="0" applyNumberFormat="1" applyFont="1" applyBorder="1" applyAlignment="1">
      <alignment horizontal="center" vertical="center" shrinkToFit="1"/>
    </xf>
    <xf numFmtId="0" fontId="0" fillId="3" borderId="21" xfId="0" applyFill="1" applyBorder="1" applyAlignment="1">
      <alignment horizontal="left" vertical="center"/>
    </xf>
    <xf numFmtId="165" fontId="38" fillId="3" borderId="21" xfId="0" applyNumberFormat="1" applyFont="1" applyFill="1" applyBorder="1" applyAlignment="1">
      <alignment horizontal="center" vertical="center" shrinkToFit="1"/>
    </xf>
    <xf numFmtId="165" fontId="24" fillId="0" borderId="2" xfId="0" applyNumberFormat="1" applyFont="1" applyBorder="1" applyAlignment="1">
      <alignment horizontal="right" vertical="top" shrinkToFit="1"/>
    </xf>
    <xf numFmtId="164" fontId="79" fillId="0" borderId="2" xfId="0" applyNumberFormat="1" applyFont="1" applyBorder="1" applyAlignment="1">
      <alignment horizontal="right" vertical="center"/>
    </xf>
    <xf numFmtId="164" fontId="79" fillId="2" borderId="2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wrapText="1"/>
    </xf>
    <xf numFmtId="4" fontId="15" fillId="0" borderId="3" xfId="0" applyNumberFormat="1" applyFont="1" applyBorder="1" applyAlignment="1">
      <alignment horizontal="right" vertical="center" wrapText="1"/>
    </xf>
    <xf numFmtId="169" fontId="15" fillId="0" borderId="3" xfId="0" applyNumberFormat="1" applyFont="1" applyBorder="1" applyAlignment="1">
      <alignment horizontal="right" vertical="center" wrapText="1"/>
    </xf>
    <xf numFmtId="169" fontId="80" fillId="0" borderId="2" xfId="0" applyNumberFormat="1" applyFont="1" applyBorder="1" applyAlignment="1">
      <alignment horizontal="right" vertical="center" shrinkToFit="1"/>
    </xf>
    <xf numFmtId="17" fontId="59" fillId="0" borderId="0" xfId="0" applyNumberFormat="1" applyFont="1" applyAlignment="1">
      <alignment horizontal="center" vertical="center"/>
    </xf>
    <xf numFmtId="17" fontId="21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0" fillId="3" borderId="4" xfId="0" applyFill="1" applyBorder="1"/>
    <xf numFmtId="0" fontId="6" fillId="0" borderId="5" xfId="0" applyFont="1" applyBorder="1" applyAlignment="1">
      <alignment horizontal="left" vertical="top" indent="6"/>
    </xf>
    <xf numFmtId="0" fontId="2" fillId="0" borderId="5" xfId="0" applyFont="1" applyBorder="1" applyAlignment="1">
      <alignment horizontal="left" vertical="top" indent="6"/>
    </xf>
    <xf numFmtId="0" fontId="6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0" fillId="0" borderId="2" xfId="0" applyBorder="1"/>
    <xf numFmtId="0" fontId="9" fillId="0" borderId="2" xfId="0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81" fillId="0" borderId="0" xfId="0" applyFont="1" applyAlignment="1">
      <alignment vertical="top"/>
    </xf>
    <xf numFmtId="0" fontId="6" fillId="0" borderId="1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167" fontId="23" fillId="0" borderId="2" xfId="3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9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6" xfId="0" applyBorder="1"/>
    <xf numFmtId="0" fontId="9" fillId="4" borderId="6" xfId="0" applyFont="1" applyFill="1" applyBorder="1" applyAlignment="1">
      <alignment horizontal="left" vertical="center" wrapText="1"/>
    </xf>
    <xf numFmtId="167" fontId="21" fillId="5" borderId="0" xfId="3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52" fillId="3" borderId="0" xfId="0" applyFont="1" applyFill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0" fillId="0" borderId="0" xfId="0"/>
    <xf numFmtId="0" fontId="5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5" fillId="3" borderId="0" xfId="0" applyFont="1" applyFill="1" applyAlignment="1">
      <alignment horizontal="left" vertical="center"/>
    </xf>
    <xf numFmtId="0" fontId="51" fillId="4" borderId="21" xfId="0" applyFont="1" applyFill="1" applyBorder="1" applyAlignment="1">
      <alignment horizontal="left" vertical="center" wrapText="1"/>
    </xf>
    <xf numFmtId="0" fontId="34" fillId="9" borderId="21" xfId="0" applyFont="1" applyFill="1" applyBorder="1" applyAlignment="1">
      <alignment horizontal="left" vertical="center" wrapText="1"/>
    </xf>
    <xf numFmtId="0" fontId="64" fillId="10" borderId="21" xfId="0" applyFont="1" applyFill="1" applyBorder="1" applyAlignment="1">
      <alignment horizontal="left" vertical="center" wrapText="1"/>
    </xf>
    <xf numFmtId="0" fontId="34" fillId="10" borderId="21" xfId="0" applyFont="1" applyFill="1" applyBorder="1" applyAlignment="1">
      <alignment horizontal="left" vertical="center" wrapText="1"/>
    </xf>
    <xf numFmtId="0" fontId="65" fillId="11" borderId="21" xfId="0" applyFont="1" applyFill="1" applyBorder="1" applyAlignment="1">
      <alignment horizontal="left" vertical="center" wrapText="1"/>
    </xf>
    <xf numFmtId="0" fontId="43" fillId="11" borderId="21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center" vertical="center"/>
    </xf>
    <xf numFmtId="0" fontId="37" fillId="10" borderId="21" xfId="0" applyFont="1" applyFill="1" applyBorder="1" applyAlignment="1">
      <alignment horizontal="left" vertical="center" wrapText="1"/>
    </xf>
    <xf numFmtId="0" fontId="66" fillId="11" borderId="21" xfId="0" applyFont="1" applyFill="1" applyBorder="1" applyAlignment="1">
      <alignment horizontal="left" vertical="center" wrapText="1"/>
    </xf>
    <xf numFmtId="0" fontId="42" fillId="11" borderId="21" xfId="0" applyFont="1" applyFill="1" applyBorder="1" applyAlignment="1">
      <alignment horizontal="left" vertical="center" wrapText="1"/>
    </xf>
    <xf numFmtId="0" fontId="33" fillId="0" borderId="21" xfId="0" applyFont="1" applyBorder="1" applyAlignment="1">
      <alignment horizontal="left" vertical="center"/>
    </xf>
    <xf numFmtId="0" fontId="35" fillId="9" borderId="21" xfId="0" applyFont="1" applyFill="1" applyBorder="1" applyAlignment="1">
      <alignment horizontal="left" vertical="center" wrapText="1"/>
    </xf>
    <xf numFmtId="0" fontId="34" fillId="11" borderId="21" xfId="0" applyFont="1" applyFill="1" applyBorder="1" applyAlignment="1">
      <alignment horizontal="left" vertical="center" wrapText="1"/>
    </xf>
    <xf numFmtId="165" fontId="33" fillId="0" borderId="21" xfId="0" applyNumberFormat="1" applyFont="1" applyBorder="1" applyAlignment="1">
      <alignment horizontal="left" vertical="center" shrinkToFit="1"/>
    </xf>
    <xf numFmtId="0" fontId="36" fillId="4" borderId="21" xfId="0" applyFont="1" applyFill="1" applyBorder="1" applyAlignment="1">
      <alignment horizontal="left" vertical="center" wrapText="1"/>
    </xf>
    <xf numFmtId="0" fontId="50" fillId="10" borderId="21" xfId="0" applyFont="1" applyFill="1" applyBorder="1" applyAlignment="1">
      <alignment horizontal="left" vertical="center" wrapText="1"/>
    </xf>
    <xf numFmtId="0" fontId="49" fillId="11" borderId="21" xfId="0" applyFont="1" applyFill="1" applyBorder="1" applyAlignment="1">
      <alignment horizontal="left" vertical="center" wrapText="1"/>
    </xf>
    <xf numFmtId="0" fontId="37" fillId="11" borderId="21" xfId="0" applyFont="1" applyFill="1" applyBorder="1" applyAlignment="1">
      <alignment horizontal="left" vertical="center" wrapText="1"/>
    </xf>
    <xf numFmtId="0" fontId="65" fillId="10" borderId="21" xfId="0" applyFont="1" applyFill="1" applyBorder="1" applyAlignment="1">
      <alignment horizontal="left" vertical="center" wrapText="1"/>
    </xf>
    <xf numFmtId="0" fontId="43" fillId="10" borderId="21" xfId="0" applyFont="1" applyFill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0" fontId="35" fillId="4" borderId="21" xfId="0" applyFont="1" applyFill="1" applyBorder="1" applyAlignment="1">
      <alignment horizontal="left" vertical="center" wrapText="1"/>
    </xf>
    <xf numFmtId="167" fontId="41" fillId="11" borderId="21" xfId="3" applyFont="1" applyFill="1" applyBorder="1" applyAlignment="1">
      <alignment horizontal="left" vertical="center"/>
    </xf>
    <xf numFmtId="0" fontId="47" fillId="10" borderId="21" xfId="0" applyFont="1" applyFill="1" applyBorder="1" applyAlignment="1">
      <alignment horizontal="left" vertical="center" wrapText="1"/>
    </xf>
    <xf numFmtId="0" fontId="45" fillId="11" borderId="21" xfId="0" applyFont="1" applyFill="1" applyBorder="1" applyAlignment="1">
      <alignment horizontal="left" vertical="center" wrapText="1"/>
    </xf>
    <xf numFmtId="0" fontId="21" fillId="9" borderId="21" xfId="0" applyFont="1" applyFill="1" applyBorder="1" applyAlignment="1">
      <alignment horizontal="left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34" fillId="9" borderId="2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34" fillId="7" borderId="21" xfId="0" applyFont="1" applyFill="1" applyBorder="1" applyAlignment="1">
      <alignment horizontal="left" vertical="center" wrapText="1"/>
    </xf>
    <xf numFmtId="0" fontId="34" fillId="8" borderId="21" xfId="0" applyFont="1" applyFill="1" applyBorder="1" applyAlignment="1">
      <alignment horizontal="left" vertical="center" wrapText="1"/>
    </xf>
    <xf numFmtId="0" fontId="34" fillId="12" borderId="21" xfId="0" applyFont="1" applyFill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34" fillId="7" borderId="6" xfId="0" applyFont="1" applyFill="1" applyBorder="1" applyAlignment="1">
      <alignment horizontal="left" vertical="center" wrapText="1"/>
    </xf>
    <xf numFmtId="0" fontId="34" fillId="7" borderId="4" xfId="0" applyFont="1" applyFill="1" applyBorder="1" applyAlignment="1">
      <alignment horizontal="left" vertical="center" wrapText="1"/>
    </xf>
    <xf numFmtId="0" fontId="34" fillId="7" borderId="3" xfId="0" applyFont="1" applyFill="1" applyBorder="1" applyAlignment="1">
      <alignment horizontal="left" vertical="center" wrapText="1"/>
    </xf>
    <xf numFmtId="0" fontId="34" fillId="8" borderId="0" xfId="0" applyFont="1" applyFill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4" fillId="12" borderId="12" xfId="0" applyFont="1" applyFill="1" applyBorder="1" applyAlignment="1">
      <alignment horizontal="left" vertical="center" wrapText="1"/>
    </xf>
    <xf numFmtId="0" fontId="34" fillId="12" borderId="0" xfId="0" applyFont="1" applyFill="1" applyAlignment="1">
      <alignment horizontal="left" vertical="center" wrapText="1"/>
    </xf>
    <xf numFmtId="0" fontId="34" fillId="12" borderId="13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5" fillId="3" borderId="6" xfId="0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8" fillId="0" borderId="18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34" fillId="7" borderId="18" xfId="0" applyFont="1" applyFill="1" applyBorder="1" applyAlignment="1">
      <alignment horizontal="left" vertical="center" wrapText="1"/>
    </xf>
    <xf numFmtId="0" fontId="34" fillId="7" borderId="19" xfId="0" applyFont="1" applyFill="1" applyBorder="1" applyAlignment="1">
      <alignment horizontal="left" vertical="center" wrapText="1"/>
    </xf>
    <xf numFmtId="0" fontId="34" fillId="7" borderId="20" xfId="0" applyFont="1" applyFill="1" applyBorder="1" applyAlignment="1">
      <alignment horizontal="left" vertical="center" wrapText="1"/>
    </xf>
    <xf numFmtId="0" fontId="34" fillId="8" borderId="18" xfId="0" applyFont="1" applyFill="1" applyBorder="1" applyAlignment="1">
      <alignment horizontal="left" vertical="center" wrapText="1"/>
    </xf>
    <xf numFmtId="0" fontId="34" fillId="8" borderId="19" xfId="0" applyFont="1" applyFill="1" applyBorder="1" applyAlignment="1">
      <alignment horizontal="left" vertical="center" wrapText="1"/>
    </xf>
    <xf numFmtId="0" fontId="34" fillId="8" borderId="20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28" fillId="3" borderId="19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165" fontId="33" fillId="0" borderId="18" xfId="0" applyNumberFormat="1" applyFont="1" applyBorder="1" applyAlignment="1">
      <alignment horizontal="left" vertical="center" shrinkToFit="1"/>
    </xf>
    <xf numFmtId="165" fontId="33" fillId="0" borderId="19" xfId="0" applyNumberFormat="1" applyFont="1" applyBorder="1" applyAlignment="1">
      <alignment horizontal="left" vertical="center" shrinkToFit="1"/>
    </xf>
    <xf numFmtId="165" fontId="33" fillId="0" borderId="20" xfId="0" applyNumberFormat="1" applyFont="1" applyBorder="1" applyAlignment="1">
      <alignment horizontal="left" vertical="center" shrinkToFit="1"/>
    </xf>
    <xf numFmtId="0" fontId="33" fillId="0" borderId="18" xfId="0" applyFont="1" applyBorder="1" applyAlignment="1">
      <alignment horizontal="left" vertical="center"/>
    </xf>
    <xf numFmtId="0" fontId="33" fillId="0" borderId="19" xfId="0" applyFont="1" applyBorder="1" applyAlignment="1">
      <alignment horizontal="left" vertical="center"/>
    </xf>
    <xf numFmtId="0" fontId="33" fillId="0" borderId="20" xfId="0" applyFont="1" applyBorder="1" applyAlignment="1">
      <alignment horizontal="left" vertical="center"/>
    </xf>
    <xf numFmtId="0" fontId="82" fillId="3" borderId="0" xfId="0" applyFont="1" applyFill="1" applyAlignment="1">
      <alignment horizontal="left" vertical="center"/>
    </xf>
  </cellXfs>
  <cellStyles count="15">
    <cellStyle name="Comma 2" xfId="1" xr:uid="{00000000-0005-0000-0000-000000000000}"/>
    <cellStyle name="Excel Built-in Comma" xfId="2" xr:uid="{00000000-0005-0000-0000-000001000000}"/>
    <cellStyle name="Excel Built-in Normal" xfId="11" xr:uid="{832E6216-E641-421F-8FAD-5DC58BF5BE6C}"/>
    <cellStyle name="Excel Built-in Normal 1" xfId="3" xr:uid="{00000000-0005-0000-0000-000002000000}"/>
    <cellStyle name="Heading" xfId="4" xr:uid="{00000000-0005-0000-0000-000003000000}"/>
    <cellStyle name="Heading1" xfId="5" xr:uid="{00000000-0005-0000-0000-000004000000}"/>
    <cellStyle name="Normal 2" xfId="6" xr:uid="{00000000-0005-0000-0000-000006000000}"/>
    <cellStyle name="Normal 2 2" xfId="12" xr:uid="{D6AAF3D0-86FA-4B10-8536-8B42954A9085}"/>
    <cellStyle name="Normal 3" xfId="7" xr:uid="{00000000-0005-0000-0000-000007000000}"/>
    <cellStyle name="Normal 3 2" xfId="13" xr:uid="{A953665E-2C5C-4C04-8FE5-B2D16E82873C}"/>
    <cellStyle name="Normal 4" xfId="10" xr:uid="{2BEAF95A-E75E-497F-9C76-4B8A042BFC7C}"/>
    <cellStyle name="Normalno" xfId="0" builtinId="0" customBuiltin="1"/>
    <cellStyle name="Obično_List7" xfId="14" xr:uid="{EFBA6473-4D99-4E8A-A584-6506DB7AE551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7"/>
  <sheetViews>
    <sheetView tabSelected="1" workbookViewId="0">
      <selection activeCell="I6" sqref="I6"/>
    </sheetView>
  </sheetViews>
  <sheetFormatPr defaultRowHeight="15.75"/>
  <cols>
    <col min="1" max="4" width="8.125" customWidth="1"/>
    <col min="5" max="5" width="10" style="2" customWidth="1"/>
    <col min="6" max="6" width="12.875" style="60" customWidth="1"/>
    <col min="7" max="7" width="10.875" style="114" customWidth="1"/>
    <col min="8" max="8" width="5.75" style="2" customWidth="1"/>
    <col min="9" max="9" width="8.125" customWidth="1"/>
    <col min="10" max="10" width="9.75" customWidth="1"/>
    <col min="11" max="1021" width="8.125" customWidth="1"/>
  </cols>
  <sheetData>
    <row r="1" spans="1:1020" ht="57.75" customHeight="1">
      <c r="A1" s="309" t="s">
        <v>293</v>
      </c>
      <c r="B1" s="309"/>
      <c r="C1" s="309"/>
      <c r="D1" s="309"/>
      <c r="E1" s="309"/>
      <c r="F1" s="309"/>
      <c r="G1" s="309"/>
      <c r="H1" s="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</row>
    <row r="2" spans="1:1020" ht="17.25">
      <c r="A2" s="315" t="s">
        <v>280</v>
      </c>
      <c r="B2" s="315"/>
      <c r="C2" s="315"/>
      <c r="D2" s="315"/>
      <c r="E2" s="315"/>
      <c r="F2" s="315"/>
      <c r="G2" s="315"/>
      <c r="H2" s="10"/>
    </row>
    <row r="3" spans="1:1020" ht="17.25">
      <c r="A3" s="10"/>
      <c r="B3" s="10"/>
      <c r="C3" s="10"/>
      <c r="D3" s="10"/>
      <c r="E3" s="10"/>
      <c r="F3" s="10"/>
      <c r="G3" s="10"/>
      <c r="H3" s="10"/>
    </row>
    <row r="4" spans="1:1020" ht="14.25">
      <c r="A4" s="316" t="s">
        <v>288</v>
      </c>
      <c r="B4" s="316"/>
      <c r="C4" s="316"/>
      <c r="D4" s="316"/>
      <c r="E4" s="316"/>
      <c r="F4" s="316"/>
      <c r="G4" s="316"/>
      <c r="H4" s="11"/>
    </row>
    <row r="5" spans="1:1020" ht="14.25">
      <c r="A5" s="317" t="s">
        <v>282</v>
      </c>
      <c r="B5" s="317"/>
      <c r="C5" s="317"/>
      <c r="D5" s="317"/>
      <c r="E5" s="317"/>
      <c r="F5" s="317"/>
    </row>
    <row r="6" spans="1:1020" ht="31.5">
      <c r="A6" s="3"/>
      <c r="B6" s="312"/>
      <c r="C6" s="312"/>
      <c r="D6" s="312"/>
      <c r="E6" s="53" t="s">
        <v>275</v>
      </c>
      <c r="F6" s="56" t="s">
        <v>272</v>
      </c>
      <c r="G6" s="115" t="s">
        <v>276</v>
      </c>
      <c r="H6" s="54" t="s">
        <v>253</v>
      </c>
    </row>
    <row r="7" spans="1:1020">
      <c r="A7" s="4"/>
      <c r="B7" s="312"/>
      <c r="C7" s="312"/>
      <c r="D7" s="312"/>
      <c r="E7" s="57" t="s">
        <v>130</v>
      </c>
      <c r="F7" s="58" t="s">
        <v>131</v>
      </c>
      <c r="G7" s="116" t="s">
        <v>45</v>
      </c>
      <c r="H7" s="59" t="s">
        <v>254</v>
      </c>
    </row>
    <row r="8" spans="1:1020" ht="15" customHeight="1">
      <c r="A8" s="313" t="s">
        <v>0</v>
      </c>
      <c r="B8" s="313"/>
      <c r="C8" s="313"/>
      <c r="D8" s="313"/>
      <c r="E8" s="53"/>
      <c r="F8" s="56"/>
      <c r="G8" s="117"/>
      <c r="H8" s="55"/>
    </row>
    <row r="9" spans="1:1020" ht="15" customHeight="1">
      <c r="A9" s="5">
        <v>6</v>
      </c>
      <c r="B9" s="310" t="s">
        <v>1</v>
      </c>
      <c r="C9" s="310"/>
      <c r="D9" s="310"/>
      <c r="E9" s="296">
        <f>'Opći dio'!D8</f>
        <v>506295.63</v>
      </c>
      <c r="F9" s="62">
        <f>'Opći dio'!E8</f>
        <v>1963209.42</v>
      </c>
      <c r="G9" s="118">
        <f>'Opći dio'!F8</f>
        <v>715662.92999999993</v>
      </c>
      <c r="H9" s="63">
        <f t="shared" ref="H9:H15" si="0">G9/F9*100</f>
        <v>36.453723311902195</v>
      </c>
    </row>
    <row r="10" spans="1:1020" ht="25.5" customHeight="1">
      <c r="A10" s="5">
        <v>7</v>
      </c>
      <c r="B10" s="310" t="s">
        <v>2</v>
      </c>
      <c r="C10" s="310"/>
      <c r="D10" s="310"/>
      <c r="E10" s="296">
        <f>'Opći dio'!D25</f>
        <v>11879.62</v>
      </c>
      <c r="F10" s="62">
        <f>'Opći dio'!E25</f>
        <v>85650</v>
      </c>
      <c r="G10" s="118">
        <f>'Opći dio'!F25</f>
        <v>11978.5</v>
      </c>
      <c r="H10" s="63">
        <f t="shared" si="0"/>
        <v>13.985405720957383</v>
      </c>
    </row>
    <row r="11" spans="1:1020" ht="15" customHeight="1">
      <c r="A11" s="6"/>
      <c r="B11" s="311" t="s">
        <v>3</v>
      </c>
      <c r="C11" s="311"/>
      <c r="D11" s="311"/>
      <c r="E11" s="297">
        <f>SUM(E9:E10)</f>
        <v>518175.25</v>
      </c>
      <c r="F11" s="64">
        <f>SUM(F9:F10)</f>
        <v>2048859.42</v>
      </c>
      <c r="G11" s="119">
        <f t="shared" ref="G11" si="1">SUM(G9:G10)</f>
        <v>727641.42999999993</v>
      </c>
      <c r="H11" s="65">
        <f t="shared" si="0"/>
        <v>35.514463456941328</v>
      </c>
    </row>
    <row r="12" spans="1:1020">
      <c r="A12" s="5">
        <v>3</v>
      </c>
      <c r="B12" s="310" t="s">
        <v>4</v>
      </c>
      <c r="C12" s="310"/>
      <c r="D12" s="310"/>
      <c r="E12" s="296">
        <f>'Opći dio'!D30</f>
        <v>351876.47</v>
      </c>
      <c r="F12" s="62">
        <f>'Opći dio'!E30</f>
        <v>765527</v>
      </c>
      <c r="G12" s="118">
        <f>'Opći dio'!F30</f>
        <v>288464.84999999998</v>
      </c>
      <c r="H12" s="63">
        <f t="shared" si="0"/>
        <v>37.681864911361714</v>
      </c>
    </row>
    <row r="13" spans="1:1020" ht="27" customHeight="1">
      <c r="A13" s="5">
        <v>4</v>
      </c>
      <c r="B13" s="310" t="s">
        <v>5</v>
      </c>
      <c r="C13" s="310"/>
      <c r="D13" s="310"/>
      <c r="E13" s="296">
        <f>'Opći dio'!D53</f>
        <v>261002.43</v>
      </c>
      <c r="F13" s="62">
        <f>'Opći dio'!E53</f>
        <v>1397910</v>
      </c>
      <c r="G13" s="118">
        <f>'Opći dio'!F53</f>
        <v>415207.87</v>
      </c>
      <c r="H13" s="63">
        <f t="shared" si="0"/>
        <v>29.702045911396297</v>
      </c>
    </row>
    <row r="14" spans="1:1020" ht="15" customHeight="1">
      <c r="A14" s="6"/>
      <c r="B14" s="311" t="s">
        <v>6</v>
      </c>
      <c r="C14" s="311"/>
      <c r="D14" s="311"/>
      <c r="E14" s="297">
        <f>SUM(E12:E13)</f>
        <v>612878.89999999991</v>
      </c>
      <c r="F14" s="64">
        <f>SUM(F12:F13)</f>
        <v>2163437</v>
      </c>
      <c r="G14" s="119">
        <f t="shared" ref="G14" si="2">SUM(G12:G13)</f>
        <v>703672.72</v>
      </c>
      <c r="H14" s="65">
        <f t="shared" si="0"/>
        <v>32.525685749111247</v>
      </c>
    </row>
    <row r="15" spans="1:1020" ht="11.85" customHeight="1">
      <c r="A15" s="4"/>
      <c r="B15" s="313" t="s">
        <v>250</v>
      </c>
      <c r="C15" s="313"/>
      <c r="D15" s="313"/>
      <c r="E15" s="296">
        <f>SUM(E11-E14)</f>
        <v>-94703.649999999907</v>
      </c>
      <c r="F15" s="62">
        <f>SUM(F11-F14)</f>
        <v>-114577.58000000007</v>
      </c>
      <c r="G15" s="118">
        <f t="shared" ref="G15" si="3">SUM(G11-G14)</f>
        <v>23968.709999999963</v>
      </c>
      <c r="H15" s="63">
        <f t="shared" si="0"/>
        <v>-20.919197281003793</v>
      </c>
    </row>
    <row r="16" spans="1:1020" ht="23.1" customHeight="1">
      <c r="A16" s="4"/>
      <c r="B16" s="312"/>
      <c r="C16" s="312"/>
      <c r="D16" s="312"/>
      <c r="E16" s="296"/>
      <c r="F16" s="62"/>
      <c r="G16" s="118"/>
      <c r="H16" s="61"/>
    </row>
    <row r="17" spans="1:8">
      <c r="A17" s="313" t="s">
        <v>7</v>
      </c>
      <c r="B17" s="313"/>
      <c r="C17" s="313"/>
      <c r="D17" s="313"/>
      <c r="E17" s="296"/>
      <c r="F17" s="62"/>
      <c r="G17" s="118"/>
      <c r="H17" s="61"/>
    </row>
    <row r="18" spans="1:8" ht="24" customHeight="1">
      <c r="A18" s="5">
        <v>8</v>
      </c>
      <c r="B18" s="310" t="s">
        <v>8</v>
      </c>
      <c r="C18" s="310"/>
      <c r="D18" s="310"/>
      <c r="E18" s="296">
        <v>0</v>
      </c>
      <c r="F18" s="62">
        <v>0</v>
      </c>
      <c r="G18" s="118">
        <v>0</v>
      </c>
      <c r="H18" s="61">
        <v>0</v>
      </c>
    </row>
    <row r="19" spans="1:8" ht="24" customHeight="1">
      <c r="A19" s="5">
        <v>5</v>
      </c>
      <c r="B19" s="310" t="s">
        <v>9</v>
      </c>
      <c r="C19" s="310"/>
      <c r="D19" s="310"/>
      <c r="E19" s="296">
        <v>15275.21</v>
      </c>
      <c r="F19" s="62">
        <v>0</v>
      </c>
      <c r="G19" s="118">
        <v>0</v>
      </c>
      <c r="H19" s="61">
        <v>0</v>
      </c>
    </row>
    <row r="20" spans="1:8">
      <c r="A20" s="6"/>
      <c r="B20" s="311" t="s">
        <v>10</v>
      </c>
      <c r="C20" s="311"/>
      <c r="D20" s="311"/>
      <c r="E20" s="298">
        <f>E18+E19</f>
        <v>15275.21</v>
      </c>
      <c r="F20" s="64">
        <f t="shared" ref="F20:G20" si="4">F18-F19</f>
        <v>0</v>
      </c>
      <c r="G20" s="119">
        <f t="shared" si="4"/>
        <v>0</v>
      </c>
      <c r="H20" s="66">
        <v>0</v>
      </c>
    </row>
    <row r="21" spans="1:8">
      <c r="A21" s="4"/>
      <c r="B21" s="312"/>
      <c r="C21" s="312"/>
      <c r="D21" s="312"/>
      <c r="E21" s="299"/>
      <c r="F21" s="62"/>
      <c r="G21" s="118"/>
      <c r="H21" s="61"/>
    </row>
    <row r="22" spans="1:8" ht="25.5" customHeight="1">
      <c r="A22" s="313" t="s">
        <v>11</v>
      </c>
      <c r="B22" s="313"/>
      <c r="C22" s="313"/>
      <c r="D22" s="313"/>
      <c r="E22" s="296">
        <v>199361.87</v>
      </c>
      <c r="F22" s="62">
        <v>147861.47</v>
      </c>
      <c r="G22" s="118">
        <v>147861.47</v>
      </c>
      <c r="H22" s="61">
        <f>G22/F22*100</f>
        <v>100</v>
      </c>
    </row>
    <row r="23" spans="1:8" ht="15" customHeight="1">
      <c r="A23" s="7">
        <v>9</v>
      </c>
      <c r="B23" s="311" t="s">
        <v>12</v>
      </c>
      <c r="C23" s="311"/>
      <c r="D23" s="311"/>
      <c r="E23" s="298">
        <v>79428.44</v>
      </c>
      <c r="F23" s="64">
        <v>114577.58</v>
      </c>
      <c r="G23" s="119">
        <v>0</v>
      </c>
      <c r="H23" s="66"/>
    </row>
    <row r="24" spans="1:8" ht="21.75" customHeight="1">
      <c r="A24" s="8"/>
      <c r="B24" s="314" t="s">
        <v>13</v>
      </c>
      <c r="C24" s="314"/>
      <c r="D24" s="314"/>
      <c r="E24" s="120">
        <f>E20+E15+E23</f>
        <v>0</v>
      </c>
      <c r="F24" s="67">
        <f>F20+F15+F23</f>
        <v>0</v>
      </c>
      <c r="G24" s="67">
        <f>G20+G15+G23</f>
        <v>23968.709999999963</v>
      </c>
      <c r="H24" s="61">
        <v>0</v>
      </c>
    </row>
    <row r="25" spans="1:8" ht="15" customHeight="1">
      <c r="A25" s="306"/>
      <c r="B25" s="306"/>
      <c r="C25" s="306"/>
      <c r="D25" s="306"/>
      <c r="E25" s="306"/>
      <c r="F25" s="306"/>
      <c r="G25" s="306"/>
      <c r="H25" s="173"/>
    </row>
    <row r="26" spans="1:8" ht="14.25">
      <c r="A26" s="307" t="s">
        <v>287</v>
      </c>
      <c r="B26" s="308"/>
      <c r="C26" s="308"/>
      <c r="D26" s="308"/>
      <c r="E26" s="308"/>
      <c r="F26" s="308"/>
      <c r="G26" s="308"/>
      <c r="H26" s="174"/>
    </row>
    <row r="27" spans="1:8" ht="24" customHeight="1">
      <c r="A27" s="309" t="s">
        <v>285</v>
      </c>
      <c r="B27" s="309"/>
      <c r="C27" s="309"/>
      <c r="D27" s="309"/>
      <c r="E27" s="309"/>
      <c r="F27" s="309"/>
      <c r="G27" s="309"/>
      <c r="H27" s="12"/>
    </row>
  </sheetData>
  <mergeCells count="26">
    <mergeCell ref="B6:D6"/>
    <mergeCell ref="A1:G1"/>
    <mergeCell ref="A2:G2"/>
    <mergeCell ref="A4:G4"/>
    <mergeCell ref="A5:F5"/>
    <mergeCell ref="B18:D18"/>
    <mergeCell ref="B7:D7"/>
    <mergeCell ref="A8:D8"/>
    <mergeCell ref="B9:D9"/>
    <mergeCell ref="B10:D10"/>
    <mergeCell ref="B11:D11"/>
    <mergeCell ref="B12:D12"/>
    <mergeCell ref="B13:D13"/>
    <mergeCell ref="B14:D14"/>
    <mergeCell ref="B15:D15"/>
    <mergeCell ref="B16:D16"/>
    <mergeCell ref="A17:D17"/>
    <mergeCell ref="A25:G25"/>
    <mergeCell ref="A26:G26"/>
    <mergeCell ref="A27:G27"/>
    <mergeCell ref="B19:D19"/>
    <mergeCell ref="B20:D20"/>
    <mergeCell ref="B21:D21"/>
    <mergeCell ref="A22:D22"/>
    <mergeCell ref="B23:D23"/>
    <mergeCell ref="B24:D24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topLeftCell="A79" workbookViewId="0">
      <selection activeCell="F9" sqref="F9"/>
    </sheetView>
  </sheetViews>
  <sheetFormatPr defaultRowHeight="15" customHeight="1"/>
  <cols>
    <col min="1" max="2" width="8.125" customWidth="1"/>
    <col min="3" max="3" width="39.875" customWidth="1"/>
    <col min="4" max="4" width="9.25" style="45" customWidth="1"/>
    <col min="5" max="5" width="8.25" style="133" customWidth="1"/>
    <col min="6" max="6" width="8.75" style="134" customWidth="1"/>
    <col min="7" max="7" width="3.75" style="52" customWidth="1"/>
    <col min="8" max="1021" width="8.125" customWidth="1"/>
  </cols>
  <sheetData>
    <row r="1" spans="1:7" ht="17.25">
      <c r="A1" s="10" t="s">
        <v>273</v>
      </c>
      <c r="B1" s="13"/>
      <c r="C1" s="13"/>
      <c r="E1" s="121"/>
      <c r="F1" s="122"/>
      <c r="G1" s="48"/>
    </row>
    <row r="2" spans="1:7" ht="15.75">
      <c r="A2" s="329" t="s">
        <v>280</v>
      </c>
      <c r="B2" s="329"/>
      <c r="C2" s="329"/>
      <c r="D2" s="329"/>
      <c r="E2" s="329"/>
      <c r="F2" s="329"/>
      <c r="G2" s="14"/>
    </row>
    <row r="3" spans="1:7" ht="15.75">
      <c r="A3" s="14" t="s">
        <v>283</v>
      </c>
      <c r="B3" s="13"/>
      <c r="C3" s="13"/>
      <c r="E3" s="121"/>
      <c r="F3" s="122"/>
      <c r="G3" s="48"/>
    </row>
    <row r="4" spans="1:7" ht="15.75">
      <c r="A4" s="330" t="s">
        <v>274</v>
      </c>
      <c r="B4" s="330"/>
      <c r="C4" s="330"/>
      <c r="E4" s="121"/>
      <c r="F4" s="122"/>
      <c r="G4" s="48"/>
    </row>
    <row r="5" spans="1:7" ht="31.5">
      <c r="A5" s="15" t="s">
        <v>163</v>
      </c>
      <c r="B5" s="331" t="s">
        <v>162</v>
      </c>
      <c r="C5" s="331"/>
      <c r="D5" s="47" t="s">
        <v>275</v>
      </c>
      <c r="E5" s="123" t="s">
        <v>262</v>
      </c>
      <c r="F5" s="124" t="s">
        <v>276</v>
      </c>
      <c r="G5" s="16" t="s">
        <v>253</v>
      </c>
    </row>
    <row r="6" spans="1:7" ht="15" customHeight="1">
      <c r="A6" s="332" t="s">
        <v>14</v>
      </c>
      <c r="B6" s="332"/>
      <c r="C6" s="332"/>
      <c r="D6" s="332"/>
      <c r="E6" s="332"/>
      <c r="F6" s="332"/>
      <c r="G6" s="24"/>
    </row>
    <row r="7" spans="1:7" ht="15" customHeight="1">
      <c r="A7" s="4"/>
      <c r="B7" s="333"/>
      <c r="C7" s="333"/>
      <c r="D7" s="59">
        <v>2</v>
      </c>
      <c r="E7" s="169">
        <v>3</v>
      </c>
      <c r="F7" s="170">
        <v>4</v>
      </c>
      <c r="G7" s="49">
        <v>8</v>
      </c>
    </row>
    <row r="8" spans="1:7" ht="15.75" customHeight="1">
      <c r="A8" s="17">
        <v>6</v>
      </c>
      <c r="B8" s="334" t="s">
        <v>161</v>
      </c>
      <c r="C8" s="334"/>
      <c r="D8" s="172">
        <v>506295.63</v>
      </c>
      <c r="E8" s="125">
        <f>SUM(E9,E13,E17,E20)</f>
        <v>1963209.42</v>
      </c>
      <c r="F8" s="126">
        <f>SUM(F9,F13,F17,F20)</f>
        <v>715662.92999999993</v>
      </c>
      <c r="G8" s="50">
        <f t="shared" ref="G8:G23" si="0">F8/E8*100</f>
        <v>36.453723311902195</v>
      </c>
    </row>
    <row r="9" spans="1:7" ht="14.1" customHeight="1">
      <c r="A9" s="18">
        <v>61</v>
      </c>
      <c r="B9" s="319" t="s">
        <v>259</v>
      </c>
      <c r="C9" s="319"/>
      <c r="D9" s="171">
        <v>93948.12</v>
      </c>
      <c r="E9" s="127">
        <f>SUM(E10:E12)</f>
        <v>617324.72</v>
      </c>
      <c r="F9" s="128">
        <f>SUM(F10:F12)</f>
        <v>80139.149999999994</v>
      </c>
      <c r="G9" s="20">
        <f t="shared" si="0"/>
        <v>12.981684906445995</v>
      </c>
    </row>
    <row r="10" spans="1:7" ht="14.1" customHeight="1">
      <c r="A10" s="5">
        <v>611</v>
      </c>
      <c r="B10" s="318" t="s">
        <v>258</v>
      </c>
      <c r="C10" s="318"/>
      <c r="D10" s="68">
        <v>88744.320000000007</v>
      </c>
      <c r="E10" s="129">
        <v>599744.72</v>
      </c>
      <c r="F10" s="129">
        <v>67968.28</v>
      </c>
      <c r="G10" s="19">
        <f t="shared" si="0"/>
        <v>11.332868424418976</v>
      </c>
    </row>
    <row r="11" spans="1:7" ht="14.1" customHeight="1">
      <c r="A11" s="5">
        <v>613</v>
      </c>
      <c r="B11" s="318" t="s">
        <v>257</v>
      </c>
      <c r="C11" s="318"/>
      <c r="D11" s="68">
        <v>4226.6899999999996</v>
      </c>
      <c r="E11" s="129">
        <v>16250</v>
      </c>
      <c r="F11" s="130">
        <v>11450.11</v>
      </c>
      <c r="G11" s="19">
        <f t="shared" si="0"/>
        <v>70.462215384615391</v>
      </c>
    </row>
    <row r="12" spans="1:7" ht="14.1" customHeight="1">
      <c r="A12" s="5">
        <v>614</v>
      </c>
      <c r="B12" s="318" t="s">
        <v>15</v>
      </c>
      <c r="C12" s="318"/>
      <c r="D12" s="68">
        <v>977.11</v>
      </c>
      <c r="E12" s="129">
        <v>1330</v>
      </c>
      <c r="F12" s="130">
        <v>720.76</v>
      </c>
      <c r="G12" s="19">
        <f t="shared" si="0"/>
        <v>54.192481203007517</v>
      </c>
    </row>
    <row r="13" spans="1:7" ht="14.1" customHeight="1">
      <c r="A13" s="18">
        <v>63</v>
      </c>
      <c r="B13" s="319" t="s">
        <v>159</v>
      </c>
      <c r="C13" s="319"/>
      <c r="D13" s="171">
        <v>302829.61</v>
      </c>
      <c r="E13" s="127">
        <f>SUM(E14:E16)</f>
        <v>1056529.7</v>
      </c>
      <c r="F13" s="128">
        <f>SUM(F14:F16)</f>
        <v>557358.23</v>
      </c>
      <c r="G13" s="20">
        <f t="shared" si="0"/>
        <v>52.753673654417852</v>
      </c>
    </row>
    <row r="14" spans="1:7" ht="14.1" customHeight="1">
      <c r="A14" s="5">
        <v>633</v>
      </c>
      <c r="B14" s="318" t="s">
        <v>160</v>
      </c>
      <c r="C14" s="318"/>
      <c r="D14" s="68">
        <v>253615.99</v>
      </c>
      <c r="E14" s="129">
        <v>150150</v>
      </c>
      <c r="F14" s="130">
        <v>408858.23</v>
      </c>
      <c r="G14" s="19">
        <f t="shared" si="0"/>
        <v>272.29985347985348</v>
      </c>
    </row>
    <row r="15" spans="1:7" ht="14.1" customHeight="1">
      <c r="A15" s="5">
        <v>634</v>
      </c>
      <c r="B15" s="318" t="s">
        <v>249</v>
      </c>
      <c r="C15" s="318"/>
      <c r="D15" s="68">
        <v>49213.62</v>
      </c>
      <c r="E15" s="129">
        <v>110457.7</v>
      </c>
      <c r="F15" s="130">
        <v>148500</v>
      </c>
      <c r="G15" s="19">
        <f t="shared" si="0"/>
        <v>134.44060486502977</v>
      </c>
    </row>
    <row r="16" spans="1:7" ht="14.1" customHeight="1">
      <c r="A16" s="5">
        <v>638</v>
      </c>
      <c r="B16" s="327" t="s">
        <v>16</v>
      </c>
      <c r="C16" s="327"/>
      <c r="D16" s="69">
        <v>0</v>
      </c>
      <c r="E16" s="129">
        <v>795922</v>
      </c>
      <c r="F16" s="130">
        <v>0</v>
      </c>
      <c r="G16" s="19">
        <f t="shared" si="0"/>
        <v>0</v>
      </c>
    </row>
    <row r="17" spans="1:7" ht="14.1" customHeight="1">
      <c r="A17" s="18">
        <v>64</v>
      </c>
      <c r="B17" s="319" t="s">
        <v>17</v>
      </c>
      <c r="C17" s="319"/>
      <c r="D17" s="171">
        <v>24040.18</v>
      </c>
      <c r="E17" s="127">
        <f>SUM(E18:E19)</f>
        <v>170930</v>
      </c>
      <c r="F17" s="128">
        <f>SUM(F18:F19)</f>
        <v>18319.86</v>
      </c>
      <c r="G17" s="20">
        <f t="shared" si="0"/>
        <v>10.717755806470485</v>
      </c>
    </row>
    <row r="18" spans="1:7" ht="14.1" customHeight="1">
      <c r="A18" s="5">
        <v>641</v>
      </c>
      <c r="B18" s="318" t="s">
        <v>18</v>
      </c>
      <c r="C18" s="318"/>
      <c r="D18" s="68">
        <v>0</v>
      </c>
      <c r="E18" s="129">
        <v>54000</v>
      </c>
      <c r="F18" s="130">
        <v>0</v>
      </c>
      <c r="G18" s="19">
        <f t="shared" si="0"/>
        <v>0</v>
      </c>
    </row>
    <row r="19" spans="1:7" ht="14.1" customHeight="1">
      <c r="A19" s="5">
        <v>642</v>
      </c>
      <c r="B19" s="318" t="s">
        <v>19</v>
      </c>
      <c r="C19" s="318"/>
      <c r="D19" s="68">
        <v>24040.18</v>
      </c>
      <c r="E19" s="129">
        <v>116930</v>
      </c>
      <c r="F19" s="130">
        <v>18319.86</v>
      </c>
      <c r="G19" s="19">
        <f t="shared" si="0"/>
        <v>15.667373642350125</v>
      </c>
    </row>
    <row r="20" spans="1:7" ht="14.1" customHeight="1">
      <c r="A20" s="18">
        <v>65</v>
      </c>
      <c r="B20" s="319" t="s">
        <v>20</v>
      </c>
      <c r="C20" s="319"/>
      <c r="D20" s="171">
        <v>85477.72</v>
      </c>
      <c r="E20" s="127">
        <f>SUM(E21:E23)</f>
        <v>118425</v>
      </c>
      <c r="F20" s="128">
        <f>SUM(F21:F23)</f>
        <v>59845.689999999995</v>
      </c>
      <c r="G20" s="20">
        <f t="shared" si="0"/>
        <v>50.53467595524593</v>
      </c>
    </row>
    <row r="21" spans="1:7" ht="14.1" customHeight="1">
      <c r="A21" s="5">
        <v>651</v>
      </c>
      <c r="B21" s="318" t="s">
        <v>21</v>
      </c>
      <c r="C21" s="318"/>
      <c r="D21" s="68">
        <v>477.8</v>
      </c>
      <c r="E21" s="129">
        <v>11000</v>
      </c>
      <c r="F21" s="130">
        <v>447.84</v>
      </c>
      <c r="G21" s="19">
        <f t="shared" si="0"/>
        <v>4.0712727272727269</v>
      </c>
    </row>
    <row r="22" spans="1:7" ht="14.1" customHeight="1">
      <c r="A22" s="5">
        <v>652</v>
      </c>
      <c r="B22" s="318" t="s">
        <v>22</v>
      </c>
      <c r="C22" s="318"/>
      <c r="D22" s="68">
        <v>75561.52</v>
      </c>
      <c r="E22" s="129">
        <v>86425</v>
      </c>
      <c r="F22" s="130">
        <v>50762.03</v>
      </c>
      <c r="G22" s="19">
        <f t="shared" si="0"/>
        <v>58.735354353485683</v>
      </c>
    </row>
    <row r="23" spans="1:7" ht="14.1" customHeight="1">
      <c r="A23" s="5">
        <v>653</v>
      </c>
      <c r="B23" s="318" t="s">
        <v>23</v>
      </c>
      <c r="C23" s="318"/>
      <c r="D23" s="68">
        <v>9438.4</v>
      </c>
      <c r="E23" s="129">
        <v>21000</v>
      </c>
      <c r="F23" s="130">
        <v>8635.82</v>
      </c>
      <c r="G23" s="19">
        <f t="shared" si="0"/>
        <v>41.122952380952384</v>
      </c>
    </row>
    <row r="24" spans="1:7" ht="14.1" customHeight="1">
      <c r="A24" s="323" t="s">
        <v>24</v>
      </c>
      <c r="B24" s="323"/>
      <c r="C24" s="323"/>
      <c r="D24" s="323"/>
      <c r="E24" s="323"/>
      <c r="F24" s="323"/>
      <c r="G24" s="25"/>
    </row>
    <row r="25" spans="1:7" ht="14.1" customHeight="1">
      <c r="A25" s="21">
        <v>7</v>
      </c>
      <c r="B25" s="324" t="s">
        <v>25</v>
      </c>
      <c r="C25" s="324"/>
      <c r="D25" s="172">
        <v>11879.62</v>
      </c>
      <c r="E25" s="131">
        <f>E26</f>
        <v>85650</v>
      </c>
      <c r="F25" s="132">
        <f t="shared" ref="F25" si="1">F26</f>
        <v>11978.5</v>
      </c>
      <c r="G25" s="51">
        <f>F25/E25*100</f>
        <v>13.985405720957383</v>
      </c>
    </row>
    <row r="26" spans="1:7" ht="14.1" customHeight="1">
      <c r="A26" s="18">
        <v>71</v>
      </c>
      <c r="B26" s="319" t="s">
        <v>26</v>
      </c>
      <c r="C26" s="319"/>
      <c r="D26" s="68">
        <v>11879.62</v>
      </c>
      <c r="E26" s="127">
        <f>SUM(E28,E27)</f>
        <v>85650</v>
      </c>
      <c r="F26" s="128">
        <f t="shared" ref="F26" si="2">SUM(F28,F27)</f>
        <v>11978.5</v>
      </c>
      <c r="G26" s="19">
        <f>F26/E26*100</f>
        <v>13.985405720957383</v>
      </c>
    </row>
    <row r="27" spans="1:7" ht="14.1" customHeight="1">
      <c r="A27" s="5">
        <v>711</v>
      </c>
      <c r="B27" s="318" t="s">
        <v>151</v>
      </c>
      <c r="C27" s="318"/>
      <c r="D27" s="68">
        <v>11879.62</v>
      </c>
      <c r="E27" s="129">
        <v>85650</v>
      </c>
      <c r="F27" s="129">
        <v>11978.5</v>
      </c>
      <c r="G27" s="19">
        <f>F27/E27*100</f>
        <v>13.985405720957383</v>
      </c>
    </row>
    <row r="28" spans="1:7" ht="14.1" customHeight="1">
      <c r="A28" s="5">
        <v>721</v>
      </c>
      <c r="B28" s="318" t="s">
        <v>151</v>
      </c>
      <c r="C28" s="318"/>
      <c r="D28" s="68">
        <v>0</v>
      </c>
      <c r="E28" s="129">
        <v>0</v>
      </c>
      <c r="F28" s="130">
        <v>0</v>
      </c>
      <c r="G28" s="19" t="e">
        <f>F28/E28*100</f>
        <v>#DIV/0!</v>
      </c>
    </row>
    <row r="29" spans="1:7" ht="14.1" customHeight="1">
      <c r="A29" s="5"/>
      <c r="B29" s="319" t="s">
        <v>264</v>
      </c>
      <c r="C29" s="326"/>
      <c r="D29" s="326"/>
      <c r="E29" s="326"/>
      <c r="F29" s="326"/>
      <c r="G29" s="326"/>
    </row>
    <row r="30" spans="1:7" ht="14.1" customHeight="1">
      <c r="A30" s="21">
        <v>3</v>
      </c>
      <c r="B30" s="324" t="s">
        <v>152</v>
      </c>
      <c r="C30" s="324"/>
      <c r="D30" s="172">
        <v>351876.47</v>
      </c>
      <c r="E30" s="131">
        <f>SUM(E47,E45,E42,E40,E35,E31)</f>
        <v>765527</v>
      </c>
      <c r="F30" s="132">
        <f>SUM(F47,F45,F42,F40,F35,F31)</f>
        <v>288464.84999999998</v>
      </c>
      <c r="G30" s="51">
        <f t="shared" ref="G30:G51" si="3">F30/E30*100</f>
        <v>37.681864911361714</v>
      </c>
    </row>
    <row r="31" spans="1:7" ht="14.1" customHeight="1">
      <c r="A31" s="18">
        <v>31</v>
      </c>
      <c r="B31" s="319" t="s">
        <v>153</v>
      </c>
      <c r="C31" s="319"/>
      <c r="D31" s="171">
        <v>121902.34</v>
      </c>
      <c r="E31" s="127">
        <f>SUM(E32,E33,E34)</f>
        <v>201420</v>
      </c>
      <c r="F31" s="128">
        <f t="shared" ref="F31" si="4">SUM(F32,F33,F34)</f>
        <v>64982.57</v>
      </c>
      <c r="G31" s="20">
        <f t="shared" si="3"/>
        <v>32.262223215172277</v>
      </c>
    </row>
    <row r="32" spans="1:7" ht="14.1" customHeight="1">
      <c r="A32" s="22">
        <v>311</v>
      </c>
      <c r="B32" s="320" t="s">
        <v>141</v>
      </c>
      <c r="C32" s="320"/>
      <c r="D32" s="68">
        <v>105270.5</v>
      </c>
      <c r="E32" s="130">
        <f>'Posebni dio'!E34+'Posebni dio'!E74+'Posebni dio'!E440</f>
        <v>165600</v>
      </c>
      <c r="F32" s="130">
        <f>'Posebni dio'!F34+'Posebni dio'!F74+'Posebni dio'!F440</f>
        <v>56564.24</v>
      </c>
      <c r="G32" s="19">
        <f t="shared" si="3"/>
        <v>34.157149758454104</v>
      </c>
    </row>
    <row r="33" spans="1:7" ht="14.1" customHeight="1">
      <c r="A33" s="5">
        <v>312</v>
      </c>
      <c r="B33" s="318" t="s">
        <v>62</v>
      </c>
      <c r="C33" s="318"/>
      <c r="D33" s="68">
        <v>600</v>
      </c>
      <c r="E33" s="130">
        <f>'Posebni dio'!E35+'Posebni dio'!E75+'Posebni dio'!E441</f>
        <v>7820</v>
      </c>
      <c r="F33" s="130">
        <f>'Posebni dio'!F35+'Posebni dio'!F75+'Posebni dio'!F441</f>
        <v>0</v>
      </c>
      <c r="G33" s="19">
        <f t="shared" si="3"/>
        <v>0</v>
      </c>
    </row>
    <row r="34" spans="1:7" ht="14.1" customHeight="1">
      <c r="A34" s="5">
        <v>313</v>
      </c>
      <c r="B34" s="318" t="s">
        <v>27</v>
      </c>
      <c r="C34" s="318"/>
      <c r="D34" s="68">
        <v>16031.84</v>
      </c>
      <c r="E34" s="130">
        <f>'Posebni dio'!E36+'Posebni dio'!E76+'Posebni dio'!E442</f>
        <v>28000</v>
      </c>
      <c r="F34" s="130">
        <f>'Posebni dio'!F36+'Posebni dio'!F76+'Posebni dio'!F442</f>
        <v>8418.33</v>
      </c>
      <c r="G34" s="19">
        <f t="shared" si="3"/>
        <v>30.065464285714285</v>
      </c>
    </row>
    <row r="35" spans="1:7" ht="14.1" customHeight="1">
      <c r="A35" s="18">
        <v>32</v>
      </c>
      <c r="B35" s="319" t="s">
        <v>154</v>
      </c>
      <c r="C35" s="319"/>
      <c r="D35" s="171">
        <v>148932.45000000001</v>
      </c>
      <c r="E35" s="128">
        <f t="shared" ref="E35" si="5">SUM(E36:E39)</f>
        <v>361507</v>
      </c>
      <c r="F35" s="128">
        <f t="shared" ref="F35" si="6">SUM(F36:F39)</f>
        <v>140568.66999999998</v>
      </c>
      <c r="G35" s="20">
        <f t="shared" si="3"/>
        <v>38.884079699701523</v>
      </c>
    </row>
    <row r="36" spans="1:7" ht="14.1" customHeight="1">
      <c r="A36" s="5">
        <v>321</v>
      </c>
      <c r="B36" s="318" t="s">
        <v>63</v>
      </c>
      <c r="C36" s="318"/>
      <c r="D36" s="68">
        <v>1843.74</v>
      </c>
      <c r="E36" s="130">
        <f>'Posebni dio'!E38+'Posebni dio'!E78+'Posebni dio'!E444</f>
        <v>4000</v>
      </c>
      <c r="F36" s="130">
        <f>'Posebni dio'!F38+'Posebni dio'!F78+'Posebni dio'!F444</f>
        <v>2717.1000000000004</v>
      </c>
      <c r="G36" s="19">
        <f t="shared" si="3"/>
        <v>67.927500000000009</v>
      </c>
    </row>
    <row r="37" spans="1:7" ht="14.1" customHeight="1">
      <c r="A37" s="5">
        <v>322</v>
      </c>
      <c r="B37" s="318" t="s">
        <v>58</v>
      </c>
      <c r="C37" s="318"/>
      <c r="D37" s="68">
        <v>32431.16</v>
      </c>
      <c r="E37" s="130">
        <f>'Posebni dio'!E39+'Posebni dio'!E55+'Posebni dio'!E79+'Posebni dio'!E112+'Posebni dio'!E119+'Posebni dio'!E127+'Posebni dio'!E144+'Posebni dio'!E150+'Posebni dio'!E233+'Posebni dio'!E279+'Posebni dio'!E340+'Posebni dio'!E357+'Posebni dio'!E389+'Posebni dio'!E445</f>
        <v>65120</v>
      </c>
      <c r="F37" s="130">
        <f>'Posebni dio'!F39+'Posebni dio'!F55+'Posebni dio'!F79+'Posebni dio'!F112+'Posebni dio'!F119+'Posebni dio'!F127+'Posebni dio'!F144+'Posebni dio'!F150+'Posebni dio'!F233+'Posebni dio'!F279+'Posebni dio'!F340+'Posebni dio'!F357+'Posebni dio'!F389+'Posebni dio'!F445</f>
        <v>30078.450000000004</v>
      </c>
      <c r="G37" s="19">
        <f t="shared" si="3"/>
        <v>46.189265970515976</v>
      </c>
    </row>
    <row r="38" spans="1:7" ht="14.1" customHeight="1">
      <c r="A38" s="5">
        <v>323</v>
      </c>
      <c r="B38" s="318" t="s">
        <v>55</v>
      </c>
      <c r="C38" s="318"/>
      <c r="D38" s="68">
        <v>102371.26</v>
      </c>
      <c r="E38" s="130">
        <f>'Posebni dio'!E16+'Posebni dio'!E40+'Posebni dio'!E56+'Posebni dio'!E66+'Posebni dio'!E80+'Posebni dio'!E113+'Posebni dio'!E120+'Posebni dio'!E128+'Posebni dio'!E134+'Posebni dio'!E143+'Posebni dio'!E151+'Posebni dio'!E189+'Posebni dio'!E234+'Posebni dio'!E249+'Posebni dio'!E280+'Posebni dio'!E358+'Posebni dio'!E390+'Posebni dio'!E446</f>
        <v>271737</v>
      </c>
      <c r="F38" s="130">
        <f>'Posebni dio'!F16+'Posebni dio'!F40+'Posebni dio'!F56+'Posebni dio'!F66+'Posebni dio'!F80+'Posebni dio'!F113+'Posebni dio'!F120+'Posebni dio'!F128+'Posebni dio'!F134+'Posebni dio'!F143+'Posebni dio'!F151+'Posebni dio'!F189+'Posebni dio'!F234+'Posebni dio'!F249+'Posebni dio'!F280+'Posebni dio'!F358+'Posebni dio'!F390+'Posebni dio'!F446</f>
        <v>86374.04</v>
      </c>
      <c r="G38" s="19">
        <f t="shared" si="3"/>
        <v>31.785895921424022</v>
      </c>
    </row>
    <row r="39" spans="1:7" ht="14.1" customHeight="1">
      <c r="A39" s="5">
        <v>329</v>
      </c>
      <c r="B39" s="318" t="s">
        <v>142</v>
      </c>
      <c r="C39" s="318"/>
      <c r="D39" s="68">
        <v>12286.29</v>
      </c>
      <c r="E39" s="130">
        <f>'Posebni dio'!E17+'Posebni dio'!E41+'Posebni dio'!E57</f>
        <v>20650</v>
      </c>
      <c r="F39" s="130">
        <f>'Posebni dio'!F17+'Posebni dio'!F41+'Posebni dio'!F57</f>
        <v>21399.079999999998</v>
      </c>
      <c r="G39" s="19">
        <f t="shared" si="3"/>
        <v>103.62750605326876</v>
      </c>
    </row>
    <row r="40" spans="1:7" ht="14.1" customHeight="1">
      <c r="A40" s="18">
        <v>34</v>
      </c>
      <c r="B40" s="319" t="s">
        <v>155</v>
      </c>
      <c r="C40" s="319"/>
      <c r="D40" s="171">
        <v>858.36</v>
      </c>
      <c r="E40" s="128">
        <f t="shared" ref="E40:F40" si="7">SUM(E41)</f>
        <v>1600</v>
      </c>
      <c r="F40" s="128">
        <f t="shared" si="7"/>
        <v>1900.71</v>
      </c>
      <c r="G40" s="20">
        <f t="shared" si="3"/>
        <v>118.794375</v>
      </c>
    </row>
    <row r="41" spans="1:7" ht="14.1" customHeight="1">
      <c r="A41" s="5">
        <v>343</v>
      </c>
      <c r="B41" s="318" t="s">
        <v>156</v>
      </c>
      <c r="C41" s="318"/>
      <c r="D41" s="68" t="s">
        <v>277</v>
      </c>
      <c r="E41" s="130">
        <f>'Posebni dio'!E43</f>
        <v>1600</v>
      </c>
      <c r="F41" s="130">
        <f>'Posebni dio'!F43</f>
        <v>1900.71</v>
      </c>
      <c r="G41" s="19">
        <f t="shared" si="3"/>
        <v>118.794375</v>
      </c>
    </row>
    <row r="42" spans="1:7" ht="14.1" customHeight="1">
      <c r="A42" s="23">
        <v>36</v>
      </c>
      <c r="B42" s="325" t="s">
        <v>157</v>
      </c>
      <c r="C42" s="325"/>
      <c r="D42" s="171">
        <v>10742.6</v>
      </c>
      <c r="E42" s="128">
        <f t="shared" ref="E42" si="8">SUM(E43:E44)</f>
        <v>12700</v>
      </c>
      <c r="F42" s="128">
        <f t="shared" ref="F42" si="9">SUM(F43:F44)</f>
        <v>6183.58</v>
      </c>
      <c r="G42" s="20">
        <f t="shared" si="3"/>
        <v>48.689606299212599</v>
      </c>
    </row>
    <row r="43" spans="1:7" ht="14.1" customHeight="1">
      <c r="A43" s="22">
        <v>363</v>
      </c>
      <c r="B43" s="320" t="s">
        <v>77</v>
      </c>
      <c r="C43" s="320"/>
      <c r="D43" s="68">
        <v>10742.6</v>
      </c>
      <c r="E43" s="130">
        <f>'Posebni dio'!E212+'Posebni dio'!E257+'Posebni dio'!E265</f>
        <v>12700</v>
      </c>
      <c r="F43" s="130">
        <f>'Posebni dio'!F212+'Posebni dio'!F257+'Posebni dio'!F265</f>
        <v>6183.58</v>
      </c>
      <c r="G43" s="19">
        <f t="shared" si="3"/>
        <v>48.689606299212599</v>
      </c>
    </row>
    <row r="44" spans="1:7" ht="14.1" customHeight="1">
      <c r="A44" s="22">
        <v>366</v>
      </c>
      <c r="B44" s="320" t="s">
        <v>164</v>
      </c>
      <c r="C44" s="321"/>
      <c r="D44" s="68">
        <v>0</v>
      </c>
      <c r="E44" s="130">
        <v>0</v>
      </c>
      <c r="F44" s="130">
        <v>0</v>
      </c>
      <c r="G44" s="19" t="e">
        <f t="shared" si="3"/>
        <v>#DIV/0!</v>
      </c>
    </row>
    <row r="45" spans="1:7" ht="14.1" customHeight="1">
      <c r="A45" s="18">
        <v>37</v>
      </c>
      <c r="B45" s="319" t="s">
        <v>158</v>
      </c>
      <c r="C45" s="319"/>
      <c r="D45" s="171">
        <v>40644.69</v>
      </c>
      <c r="E45" s="128">
        <f t="shared" ref="E45:F45" si="10">E46</f>
        <v>104100</v>
      </c>
      <c r="F45" s="128">
        <f t="shared" si="10"/>
        <v>47202.32</v>
      </c>
      <c r="G45" s="20">
        <f t="shared" si="3"/>
        <v>45.343246878001921</v>
      </c>
    </row>
    <row r="46" spans="1:7" ht="14.1" customHeight="1">
      <c r="A46" s="5">
        <v>372</v>
      </c>
      <c r="B46" s="318" t="s">
        <v>82</v>
      </c>
      <c r="C46" s="318"/>
      <c r="D46" s="68">
        <v>40644.69</v>
      </c>
      <c r="E46" s="130">
        <f>'Posebni dio'!E241+'Posebni dio'!E263+'Posebni dio'!E288+'Posebni dio'!E407+'Posebni dio'!E415+'Posebni dio'!E427+'Posebni dio'!E433</f>
        <v>104100</v>
      </c>
      <c r="F46" s="130">
        <f>'Posebni dio'!F241+'Posebni dio'!F263+'Posebni dio'!F288+'Posebni dio'!F407+'Posebni dio'!F415+'Posebni dio'!F427+'Posebni dio'!F433</f>
        <v>47202.32</v>
      </c>
      <c r="G46" s="19">
        <f t="shared" si="3"/>
        <v>45.343246878001921</v>
      </c>
    </row>
    <row r="47" spans="1:7" ht="14.1" customHeight="1">
      <c r="A47" s="18">
        <v>38</v>
      </c>
      <c r="B47" s="319" t="s">
        <v>28</v>
      </c>
      <c r="C47" s="319"/>
      <c r="D47" s="171">
        <v>28796.03</v>
      </c>
      <c r="E47" s="128">
        <f t="shared" ref="E47" si="11">SUM(E48:E51)</f>
        <v>84200</v>
      </c>
      <c r="F47" s="128">
        <f t="shared" ref="F47" si="12">SUM(F48:F51)</f>
        <v>27627</v>
      </c>
      <c r="G47" s="20">
        <f t="shared" si="3"/>
        <v>32.811163895486935</v>
      </c>
    </row>
    <row r="48" spans="1:7" ht="14.1" customHeight="1">
      <c r="A48" s="5">
        <v>381</v>
      </c>
      <c r="B48" s="318" t="s">
        <v>29</v>
      </c>
      <c r="C48" s="318"/>
      <c r="D48" s="68">
        <v>25796.03</v>
      </c>
      <c r="E48" s="130">
        <f>'Posebni dio'!E24+'Posebni dio'!E305+'Posebni dio'!E311+'Posebni dio'!E317+'Posebni dio'!E330+'Posebni dio'!E338+'Posebni dio'!E355+'Posebni dio'!E392+'Posebni dio'!E398+'Posebni dio'!E409+'Posebni dio'!E421</f>
        <v>66900</v>
      </c>
      <c r="F48" s="130">
        <f>'Posebni dio'!F24+'Posebni dio'!F305+'Posebni dio'!F311+'Posebni dio'!F317+'Posebni dio'!F330+'Posebni dio'!F338+'Posebni dio'!F355+'Posebni dio'!F392+'Posebni dio'!F398+'Posebni dio'!F409+'Posebni dio'!F421</f>
        <v>27627</v>
      </c>
      <c r="G48" s="19">
        <f t="shared" si="3"/>
        <v>41.295964125560538</v>
      </c>
    </row>
    <row r="49" spans="1:7" ht="14.1" customHeight="1">
      <c r="A49" s="5">
        <v>382</v>
      </c>
      <c r="B49" s="318" t="s">
        <v>30</v>
      </c>
      <c r="C49" s="318"/>
      <c r="D49" s="68">
        <v>3000</v>
      </c>
      <c r="E49" s="130">
        <f>'Posebni dio'!E324+'Posebni dio'!E364</f>
        <v>14100</v>
      </c>
      <c r="F49" s="130">
        <f>'Posebni dio'!F324+'Posebni dio'!F364</f>
        <v>0</v>
      </c>
      <c r="G49" s="19">
        <f t="shared" si="3"/>
        <v>0</v>
      </c>
    </row>
    <row r="50" spans="1:7" ht="14.1" customHeight="1">
      <c r="A50" s="5">
        <v>385</v>
      </c>
      <c r="B50" s="318" t="s">
        <v>31</v>
      </c>
      <c r="C50" s="318"/>
      <c r="D50" s="68">
        <v>0</v>
      </c>
      <c r="E50" s="130">
        <f>'Posebni dio'!E49</f>
        <v>3200</v>
      </c>
      <c r="F50" s="130">
        <f>'Posebni dio'!F49</f>
        <v>0</v>
      </c>
      <c r="G50" s="19">
        <f t="shared" si="3"/>
        <v>0</v>
      </c>
    </row>
    <row r="51" spans="1:7" ht="14.1" customHeight="1">
      <c r="A51" s="5">
        <v>386</v>
      </c>
      <c r="B51" s="318" t="s">
        <v>32</v>
      </c>
      <c r="C51" s="318"/>
      <c r="D51" s="68">
        <v>0</v>
      </c>
      <c r="E51" s="130">
        <f>'Posebni dio'!E214</f>
        <v>0</v>
      </c>
      <c r="F51" s="130">
        <f>'Posebni dio'!F214</f>
        <v>0</v>
      </c>
      <c r="G51" s="19" t="e">
        <f t="shared" si="3"/>
        <v>#DIV/0!</v>
      </c>
    </row>
    <row r="52" spans="1:7" ht="14.1" customHeight="1">
      <c r="A52" s="323" t="s">
        <v>33</v>
      </c>
      <c r="B52" s="323"/>
      <c r="C52" s="323"/>
      <c r="D52" s="323"/>
      <c r="E52" s="323"/>
      <c r="F52" s="323"/>
      <c r="G52" s="25"/>
    </row>
    <row r="53" spans="1:7" ht="14.1" customHeight="1">
      <c r="A53" s="21">
        <v>4</v>
      </c>
      <c r="B53" s="324" t="s">
        <v>34</v>
      </c>
      <c r="C53" s="324"/>
      <c r="D53" s="131">
        <v>261002.43</v>
      </c>
      <c r="E53" s="131">
        <f>SUM(E56,E61)</f>
        <v>1397910</v>
      </c>
      <c r="F53" s="132">
        <f>SUM(F56,F61)</f>
        <v>415207.87</v>
      </c>
      <c r="G53" s="51">
        <f>F53/E53*100</f>
        <v>29.702045911396297</v>
      </c>
    </row>
    <row r="54" spans="1:7" ht="14.1" customHeight="1">
      <c r="A54" s="18">
        <v>41</v>
      </c>
      <c r="B54" s="319" t="s">
        <v>278</v>
      </c>
      <c r="C54" s="328"/>
      <c r="D54" s="128">
        <v>11646.25</v>
      </c>
      <c r="E54" s="128">
        <v>0</v>
      </c>
      <c r="F54" s="128">
        <v>0</v>
      </c>
      <c r="G54" s="295"/>
    </row>
    <row r="55" spans="1:7" ht="14.1" customHeight="1">
      <c r="A55" s="5">
        <v>412</v>
      </c>
      <c r="B55" s="318" t="s">
        <v>278</v>
      </c>
      <c r="C55" s="322"/>
      <c r="D55" s="130">
        <v>11646.25</v>
      </c>
      <c r="E55" s="130">
        <v>0</v>
      </c>
      <c r="F55" s="130">
        <v>0</v>
      </c>
      <c r="G55" s="295"/>
    </row>
    <row r="56" spans="1:7" ht="14.1" customHeight="1">
      <c r="A56" s="18">
        <v>42</v>
      </c>
      <c r="B56" s="319" t="s">
        <v>35</v>
      </c>
      <c r="C56" s="319"/>
      <c r="D56" s="128">
        <v>74655.58</v>
      </c>
      <c r="E56" s="128">
        <f>SUM(E57:E60)</f>
        <v>1139798</v>
      </c>
      <c r="F56" s="128">
        <f t="shared" ref="F56" si="13">SUM(F57:F60)</f>
        <v>403625.37</v>
      </c>
      <c r="G56" s="20">
        <f t="shared" ref="G56:G62" si="14">F56/E56*100</f>
        <v>35.412008970010476</v>
      </c>
    </row>
    <row r="57" spans="1:7" ht="14.1" customHeight="1">
      <c r="A57" s="5">
        <v>421</v>
      </c>
      <c r="B57" s="318" t="s">
        <v>36</v>
      </c>
      <c r="C57" s="318"/>
      <c r="D57" s="130">
        <v>72878.13</v>
      </c>
      <c r="E57" s="130">
        <f>'Posebni dio'!E161+'Posebni dio'!E170+'Posebni dio'!E180+'Posebni dio'!E192+'Posebni dio'!E201+'Posebni dio'!E223+'Posebni dio'!E295+'Posebni dio'!E272+'Posebni dio'!E370+'Posebni dio'!E377</f>
        <v>1091398</v>
      </c>
      <c r="F57" s="130">
        <f>'Posebni dio'!F161+'Posebni dio'!F170+'Posebni dio'!F180+'Posebni dio'!F192+'Posebni dio'!F201+'Posebni dio'!F223+'Posebni dio'!F295+'Posebni dio'!F272+'Posebni dio'!F370+'Posebni dio'!F377</f>
        <v>382050.97</v>
      </c>
      <c r="G57" s="19">
        <f t="shared" si="14"/>
        <v>35.00565055094475</v>
      </c>
    </row>
    <row r="58" spans="1:7" ht="14.1" customHeight="1">
      <c r="A58" s="5">
        <v>422</v>
      </c>
      <c r="B58" s="318" t="s">
        <v>37</v>
      </c>
      <c r="C58" s="318"/>
      <c r="D58" s="130">
        <v>1777.45</v>
      </c>
      <c r="E58" s="130">
        <f>'Posebni dio'!E83+'Posebni dio'!E90+'Posebni dio'!E101+'Posebni dio'!E137+'Posebni dio'!E163+'Posebni dio'!E171+'Posebni dio'!E181+'Posebni dio'!E209+'Posebni dio'!E273</f>
        <v>22800</v>
      </c>
      <c r="F58" s="130">
        <f>'Posebni dio'!F83+'Posebni dio'!F90+'Posebni dio'!F101+'Posebni dio'!F137+'Posebni dio'!F163+'Posebni dio'!F171+'Posebni dio'!F181+'Posebni dio'!F209+'Posebni dio'!F273</f>
        <v>14928.64</v>
      </c>
      <c r="G58" s="19">
        <f t="shared" si="14"/>
        <v>65.476491228070174</v>
      </c>
    </row>
    <row r="59" spans="1:7" ht="14.1" customHeight="1">
      <c r="A59" s="5">
        <v>423</v>
      </c>
      <c r="B59" s="318" t="s">
        <v>165</v>
      </c>
      <c r="C59" s="322"/>
      <c r="D59" s="130">
        <f>'Posebni dio'!D91+'Posebni dio'!D84</f>
        <v>0</v>
      </c>
      <c r="E59" s="130">
        <f>'Posebni dio'!E91+'Posebni dio'!E84</f>
        <v>0</v>
      </c>
      <c r="F59" s="130">
        <f>'Posebni dio'!F91+'Posebni dio'!F84</f>
        <v>0</v>
      </c>
      <c r="G59" s="19" t="e">
        <f t="shared" si="14"/>
        <v>#DIV/0!</v>
      </c>
    </row>
    <row r="60" spans="1:7" ht="14.1" customHeight="1">
      <c r="A60" s="5">
        <v>426</v>
      </c>
      <c r="B60" s="318" t="s">
        <v>38</v>
      </c>
      <c r="C60" s="318"/>
      <c r="D60" s="130">
        <f>'Posebni dio'!D92+'Posebni dio'!D102+'Posebni dio'!D162+'Posebni dio'!D193+'Posebni dio'!D224+'Posebni dio'!D383+'Posebni dio'!D454</f>
        <v>0</v>
      </c>
      <c r="E60" s="130">
        <f>'Posebni dio'!E92+'Posebni dio'!E102+'Posebni dio'!E162+'Posebni dio'!E193+'Posebni dio'!E224+'Posebni dio'!E383+'Posebni dio'!E454</f>
        <v>25600</v>
      </c>
      <c r="F60" s="130">
        <f>'Posebni dio'!F92+'Posebni dio'!F102+'Posebni dio'!F162+'Posebni dio'!F193+'Posebni dio'!F224+'Posebni dio'!F383+'Posebni dio'!F454</f>
        <v>6645.76</v>
      </c>
      <c r="G60" s="19">
        <f t="shared" si="14"/>
        <v>25.96</v>
      </c>
    </row>
    <row r="61" spans="1:7" ht="14.1" customHeight="1">
      <c r="A61" s="18">
        <v>45</v>
      </c>
      <c r="B61" s="319" t="s">
        <v>39</v>
      </c>
      <c r="C61" s="319"/>
      <c r="D61" s="128">
        <f t="shared" ref="D61:F61" si="15">SUM(D62)</f>
        <v>174700.6</v>
      </c>
      <c r="E61" s="128">
        <f t="shared" si="15"/>
        <v>258112</v>
      </c>
      <c r="F61" s="128">
        <f t="shared" si="15"/>
        <v>11582.5</v>
      </c>
      <c r="G61" s="20">
        <f t="shared" si="14"/>
        <v>4.4873930696751794</v>
      </c>
    </row>
    <row r="62" spans="1:7" ht="14.1" customHeight="1">
      <c r="A62" s="5">
        <v>451</v>
      </c>
      <c r="B62" s="318" t="s">
        <v>40</v>
      </c>
      <c r="C62" s="318"/>
      <c r="D62" s="130">
        <f>'Posebni dio'!D60+'Posebni dio'!D99+'Posebni dio'!D173+'Posebni dio'!D226+'Posebni dio'!D297+'Posebni dio'!D347</f>
        <v>174700.6</v>
      </c>
      <c r="E62" s="130">
        <f>'Posebni dio'!E60+'Posebni dio'!E99+'Posebni dio'!E173+'Posebni dio'!E226+'Posebni dio'!E297+'Posebni dio'!E347</f>
        <v>258112</v>
      </c>
      <c r="F62" s="130">
        <f>'Posebni dio'!F60+'Posebni dio'!F99+'Posebni dio'!F173+'Posebni dio'!F226+'Posebni dio'!F297+'Posebni dio'!F347</f>
        <v>11582.5</v>
      </c>
      <c r="G62" s="19">
        <f t="shared" si="14"/>
        <v>4.4873930696751794</v>
      </c>
    </row>
  </sheetData>
  <mergeCells count="60">
    <mergeCell ref="B54:C54"/>
    <mergeCell ref="B55:C55"/>
    <mergeCell ref="B13:C13"/>
    <mergeCell ref="A2:F2"/>
    <mergeCell ref="A4:C4"/>
    <mergeCell ref="B5:C5"/>
    <mergeCell ref="A6:F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F24"/>
    <mergeCell ref="B37:C37"/>
    <mergeCell ref="B26:C26"/>
    <mergeCell ref="B27:C27"/>
    <mergeCell ref="B28:C28"/>
    <mergeCell ref="B30:C30"/>
    <mergeCell ref="B31:C31"/>
    <mergeCell ref="B32:C32"/>
    <mergeCell ref="B33:C33"/>
    <mergeCell ref="B34:C34"/>
    <mergeCell ref="B35:C35"/>
    <mergeCell ref="B36:C36"/>
    <mergeCell ref="B29:G29"/>
    <mergeCell ref="B50:C50"/>
    <mergeCell ref="B38:C38"/>
    <mergeCell ref="B39:C39"/>
    <mergeCell ref="B40:C40"/>
    <mergeCell ref="B41:C41"/>
    <mergeCell ref="B42:C42"/>
    <mergeCell ref="B43:C43"/>
    <mergeCell ref="B60:C60"/>
    <mergeCell ref="B61:C61"/>
    <mergeCell ref="B62:C62"/>
    <mergeCell ref="B44:C44"/>
    <mergeCell ref="B59:C59"/>
    <mergeCell ref="B51:C51"/>
    <mergeCell ref="A52:F52"/>
    <mergeCell ref="B53:C53"/>
    <mergeCell ref="B56:C56"/>
    <mergeCell ref="B57:C57"/>
    <mergeCell ref="B58:C58"/>
    <mergeCell ref="B45:C45"/>
    <mergeCell ref="B46:C46"/>
    <mergeCell ref="B47:C47"/>
    <mergeCell ref="B48:C48"/>
    <mergeCell ref="B49:C49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90"/>
  <sheetViews>
    <sheetView topLeftCell="A472" workbookViewId="0">
      <selection activeCell="B467" sqref="B467:C467"/>
    </sheetView>
  </sheetViews>
  <sheetFormatPr defaultRowHeight="12" customHeight="1"/>
  <cols>
    <col min="1" max="1" width="8.5" style="42" customWidth="1"/>
    <col min="2" max="2" width="3.375" style="42" customWidth="1"/>
    <col min="3" max="3" width="34.5" style="42" customWidth="1"/>
    <col min="4" max="4" width="11.125" style="45" customWidth="1"/>
    <col min="5" max="5" width="12.125" style="182" customWidth="1"/>
    <col min="6" max="6" width="10" style="107" customWidth="1"/>
    <col min="7" max="7" width="5" style="168" customWidth="1"/>
    <col min="8" max="1021" width="8.125" customWidth="1"/>
  </cols>
  <sheetData>
    <row r="1" spans="1:11" ht="12" customHeight="1">
      <c r="A1" s="27" t="s">
        <v>41</v>
      </c>
      <c r="B1" s="28"/>
      <c r="C1" s="45"/>
      <c r="D1" s="181"/>
      <c r="E1" s="43"/>
      <c r="F1" s="135"/>
      <c r="G1"/>
    </row>
    <row r="2" spans="1:11" ht="12" customHeight="1">
      <c r="A2" s="29" t="s">
        <v>281</v>
      </c>
      <c r="B2" s="30"/>
      <c r="C2" s="45"/>
      <c r="D2" s="182"/>
      <c r="E2" s="72"/>
      <c r="F2" s="135"/>
      <c r="G2"/>
    </row>
    <row r="3" spans="1:11" ht="12" customHeight="1">
      <c r="A3" s="29" t="s">
        <v>42</v>
      </c>
      <c r="B3" s="29"/>
      <c r="C3" s="45"/>
      <c r="D3" s="181"/>
      <c r="E3" s="43"/>
      <c r="F3" s="135"/>
      <c r="G3"/>
    </row>
    <row r="4" spans="1:11" ht="12.75" customHeight="1">
      <c r="A4" s="377" t="s">
        <v>284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</row>
    <row r="5" spans="1:11" ht="41.25" customHeight="1">
      <c r="A5" s="31"/>
      <c r="B5" s="267" t="s">
        <v>43</v>
      </c>
      <c r="C5" s="268" t="s">
        <v>44</v>
      </c>
      <c r="D5" s="221" t="s">
        <v>275</v>
      </c>
      <c r="E5" s="183" t="s">
        <v>263</v>
      </c>
      <c r="F5" s="73" t="s">
        <v>276</v>
      </c>
      <c r="G5" s="136" t="s">
        <v>253</v>
      </c>
    </row>
    <row r="6" spans="1:11" ht="12" customHeight="1">
      <c r="A6" s="274"/>
      <c r="B6" s="274"/>
      <c r="C6" s="274"/>
      <c r="D6" s="273" t="s">
        <v>130</v>
      </c>
      <c r="E6" s="184" t="s">
        <v>131</v>
      </c>
      <c r="F6" s="74" t="s">
        <v>45</v>
      </c>
      <c r="G6" s="137">
        <v>8</v>
      </c>
    </row>
    <row r="7" spans="1:11" ht="12" customHeight="1">
      <c r="A7" s="378" t="s">
        <v>46</v>
      </c>
      <c r="B7" s="378"/>
      <c r="C7" s="378"/>
      <c r="D7" s="222">
        <v>612878.9</v>
      </c>
      <c r="E7" s="185">
        <f>SUM(E8+E25)</f>
        <v>2163437</v>
      </c>
      <c r="F7" s="75">
        <f>SUM(F8+F25)</f>
        <v>703672.72000000009</v>
      </c>
      <c r="G7" s="138">
        <f t="shared" ref="G7:G30" si="0">F7/E7*100</f>
        <v>32.525685749111254</v>
      </c>
    </row>
    <row r="8" spans="1:11" ht="12" customHeight="1">
      <c r="A8" s="379" t="s">
        <v>47</v>
      </c>
      <c r="B8" s="379"/>
      <c r="C8" s="379"/>
      <c r="D8" s="223">
        <v>2032.81</v>
      </c>
      <c r="E8" s="186">
        <f>E9</f>
        <v>10600</v>
      </c>
      <c r="F8" s="76">
        <f>F9</f>
        <v>5959.78</v>
      </c>
      <c r="G8" s="139">
        <f t="shared" si="0"/>
        <v>56.224339622641509</v>
      </c>
    </row>
    <row r="9" spans="1:11" ht="12" customHeight="1">
      <c r="A9" s="375" t="s">
        <v>48</v>
      </c>
      <c r="B9" s="375"/>
      <c r="C9" s="375"/>
      <c r="D9" s="225">
        <v>2032.81</v>
      </c>
      <c r="E9" s="187">
        <f>SUM(E10,E18)</f>
        <v>10600</v>
      </c>
      <c r="F9" s="77">
        <f>SUM(F10,F18)</f>
        <v>5959.78</v>
      </c>
      <c r="G9" s="140">
        <f t="shared" si="0"/>
        <v>56.224339622641509</v>
      </c>
    </row>
    <row r="10" spans="1:11" ht="10.5" customHeight="1">
      <c r="A10" s="363" t="s">
        <v>49</v>
      </c>
      <c r="B10" s="363"/>
      <c r="C10" s="363"/>
      <c r="D10" s="226">
        <v>1402.81</v>
      </c>
      <c r="E10" s="188">
        <f>SUM(E11)</f>
        <v>8800</v>
      </c>
      <c r="F10" s="78">
        <f>SUM(F11)</f>
        <v>5294.78</v>
      </c>
      <c r="G10" s="141">
        <f t="shared" si="0"/>
        <v>60.167954545454535</v>
      </c>
    </row>
    <row r="11" spans="1:11" ht="12" customHeight="1">
      <c r="A11" s="350" t="s">
        <v>50</v>
      </c>
      <c r="B11" s="350"/>
      <c r="C11" s="350"/>
      <c r="D11" s="227">
        <v>1402.81</v>
      </c>
      <c r="E11" s="189">
        <f t="shared" ref="E11:F14" si="1">E12</f>
        <v>8800</v>
      </c>
      <c r="F11" s="79">
        <f t="shared" si="1"/>
        <v>5294.78</v>
      </c>
      <c r="G11" s="142">
        <f t="shared" si="0"/>
        <v>60.167954545454535</v>
      </c>
    </row>
    <row r="12" spans="1:11" ht="12" customHeight="1">
      <c r="A12" s="356" t="s">
        <v>51</v>
      </c>
      <c r="B12" s="356"/>
      <c r="C12" s="356"/>
      <c r="D12" s="228">
        <v>1402.81</v>
      </c>
      <c r="E12" s="190">
        <f t="shared" si="1"/>
        <v>8800</v>
      </c>
      <c r="F12" s="80">
        <f t="shared" si="1"/>
        <v>5294.78</v>
      </c>
      <c r="G12" s="143">
        <f t="shared" si="0"/>
        <v>60.167954545454535</v>
      </c>
    </row>
    <row r="13" spans="1:11" ht="12" customHeight="1">
      <c r="A13" s="366" t="s">
        <v>52</v>
      </c>
      <c r="B13" s="366"/>
      <c r="C13" s="366"/>
      <c r="D13" s="229">
        <v>1402.81</v>
      </c>
      <c r="E13" s="191">
        <f t="shared" si="1"/>
        <v>8800</v>
      </c>
      <c r="F13" s="81">
        <f t="shared" si="1"/>
        <v>5294.78</v>
      </c>
      <c r="G13" s="144">
        <f t="shared" si="0"/>
        <v>60.167954545454535</v>
      </c>
    </row>
    <row r="14" spans="1:11" ht="12" customHeight="1">
      <c r="A14" s="275"/>
      <c r="B14" s="276">
        <v>3</v>
      </c>
      <c r="C14" s="277" t="s">
        <v>53</v>
      </c>
      <c r="D14" s="225">
        <v>1402.81</v>
      </c>
      <c r="E14" s="187">
        <f t="shared" si="1"/>
        <v>8800</v>
      </c>
      <c r="F14" s="77">
        <f t="shared" si="1"/>
        <v>5294.78</v>
      </c>
      <c r="G14" s="140">
        <f t="shared" si="0"/>
        <v>60.167954545454535</v>
      </c>
    </row>
    <row r="15" spans="1:11" ht="12" customHeight="1">
      <c r="A15" s="275"/>
      <c r="B15" s="276">
        <v>32</v>
      </c>
      <c r="C15" s="277" t="s">
        <v>54</v>
      </c>
      <c r="D15" s="230">
        <v>1402.81</v>
      </c>
      <c r="E15" s="192">
        <f>SUM(E16:E17)</f>
        <v>8800</v>
      </c>
      <c r="F15" s="82">
        <f>SUM(F16:F17)</f>
        <v>5294.78</v>
      </c>
      <c r="G15" s="140">
        <f t="shared" si="0"/>
        <v>60.167954545454535</v>
      </c>
    </row>
    <row r="16" spans="1:11" ht="12" customHeight="1">
      <c r="A16" s="275"/>
      <c r="B16" s="278">
        <v>323</v>
      </c>
      <c r="C16" s="279" t="s">
        <v>55</v>
      </c>
      <c r="D16" s="70">
        <v>1402.81</v>
      </c>
      <c r="E16" s="193">
        <v>3400</v>
      </c>
      <c r="F16" s="83">
        <v>1822.39</v>
      </c>
      <c r="G16" s="145">
        <f t="shared" si="0"/>
        <v>53.599705882352943</v>
      </c>
    </row>
    <row r="17" spans="1:7" ht="12" customHeight="1">
      <c r="A17" s="275"/>
      <c r="B17" s="278">
        <v>329</v>
      </c>
      <c r="C17" s="280" t="s">
        <v>142</v>
      </c>
      <c r="D17" s="70">
        <v>0</v>
      </c>
      <c r="E17" s="193">
        <v>5400</v>
      </c>
      <c r="F17" s="83">
        <v>3472.39</v>
      </c>
      <c r="G17" s="140">
        <f t="shared" si="0"/>
        <v>64.303518518518516</v>
      </c>
    </row>
    <row r="18" spans="1:7" ht="12" customHeight="1">
      <c r="A18" s="363" t="s">
        <v>132</v>
      </c>
      <c r="B18" s="363"/>
      <c r="C18" s="363"/>
      <c r="D18" s="226">
        <v>630</v>
      </c>
      <c r="E18" s="188">
        <f t="shared" ref="E18:F21" si="2">E19</f>
        <v>1800</v>
      </c>
      <c r="F18" s="78">
        <f t="shared" si="2"/>
        <v>665</v>
      </c>
      <c r="G18" s="141">
        <f t="shared" si="0"/>
        <v>36.944444444444443</v>
      </c>
    </row>
    <row r="19" spans="1:7" ht="12" customHeight="1">
      <c r="A19" s="350" t="s">
        <v>133</v>
      </c>
      <c r="B19" s="350"/>
      <c r="C19" s="350"/>
      <c r="D19" s="227">
        <v>630</v>
      </c>
      <c r="E19" s="189">
        <f t="shared" si="2"/>
        <v>1800</v>
      </c>
      <c r="F19" s="79">
        <f t="shared" si="2"/>
        <v>665</v>
      </c>
      <c r="G19" s="142">
        <f t="shared" si="0"/>
        <v>36.944444444444443</v>
      </c>
    </row>
    <row r="20" spans="1:7" ht="12" customHeight="1">
      <c r="A20" s="356" t="s">
        <v>51</v>
      </c>
      <c r="B20" s="356"/>
      <c r="C20" s="356"/>
      <c r="D20" s="228">
        <v>630</v>
      </c>
      <c r="E20" s="190">
        <f t="shared" si="2"/>
        <v>1800</v>
      </c>
      <c r="F20" s="80">
        <f t="shared" si="2"/>
        <v>665</v>
      </c>
      <c r="G20" s="143">
        <f t="shared" si="0"/>
        <v>36.944444444444443</v>
      </c>
    </row>
    <row r="21" spans="1:7" ht="12" customHeight="1">
      <c r="A21" s="366" t="s">
        <v>134</v>
      </c>
      <c r="B21" s="366"/>
      <c r="C21" s="366"/>
      <c r="D21" s="229">
        <v>630</v>
      </c>
      <c r="E21" s="191">
        <f t="shared" si="2"/>
        <v>1800</v>
      </c>
      <c r="F21" s="81">
        <f t="shared" si="2"/>
        <v>665</v>
      </c>
      <c r="G21" s="144">
        <f t="shared" si="0"/>
        <v>36.944444444444443</v>
      </c>
    </row>
    <row r="22" spans="1:7" ht="12" customHeight="1">
      <c r="A22" s="275"/>
      <c r="B22" s="276">
        <v>3</v>
      </c>
      <c r="C22" s="277" t="s">
        <v>53</v>
      </c>
      <c r="D22" s="225">
        <v>630</v>
      </c>
      <c r="E22" s="187">
        <f>E23</f>
        <v>1800</v>
      </c>
      <c r="F22" s="77">
        <f>F23</f>
        <v>665</v>
      </c>
      <c r="G22" s="140">
        <f t="shared" si="0"/>
        <v>36.944444444444443</v>
      </c>
    </row>
    <row r="23" spans="1:7" ht="12" customHeight="1">
      <c r="A23" s="275"/>
      <c r="B23" s="276">
        <v>38</v>
      </c>
      <c r="C23" s="277" t="s">
        <v>135</v>
      </c>
      <c r="D23" s="230">
        <v>630</v>
      </c>
      <c r="E23" s="192">
        <f>SUM(E24:E24)</f>
        <v>1800</v>
      </c>
      <c r="F23" s="82">
        <f>SUM(F24:F24)</f>
        <v>665</v>
      </c>
      <c r="G23" s="140">
        <f t="shared" si="0"/>
        <v>36.944444444444443</v>
      </c>
    </row>
    <row r="24" spans="1:7" ht="12" customHeight="1">
      <c r="A24" s="275"/>
      <c r="B24" s="278">
        <v>381</v>
      </c>
      <c r="C24" s="280" t="s">
        <v>29</v>
      </c>
      <c r="D24" s="70">
        <v>630</v>
      </c>
      <c r="E24" s="193">
        <v>1800</v>
      </c>
      <c r="F24" s="83">
        <v>665</v>
      </c>
      <c r="G24" s="140">
        <f t="shared" si="0"/>
        <v>36.944444444444443</v>
      </c>
    </row>
    <row r="25" spans="1:7" ht="12" customHeight="1">
      <c r="A25" s="380" t="s">
        <v>136</v>
      </c>
      <c r="B25" s="380"/>
      <c r="C25" s="380"/>
      <c r="D25" s="223">
        <v>610846.09</v>
      </c>
      <c r="E25" s="186">
        <f>E26+E103+E215+E250+E298+E331+E348+E399+E447</f>
        <v>2152837</v>
      </c>
      <c r="F25" s="76">
        <f>F26+F103+F215+F250+F298+F331+F348+F399+F447</f>
        <v>697712.94000000006</v>
      </c>
      <c r="G25" s="139">
        <f t="shared" si="0"/>
        <v>32.408999845320388</v>
      </c>
    </row>
    <row r="26" spans="1:7" ht="12" customHeight="1">
      <c r="A26" s="375" t="s">
        <v>56</v>
      </c>
      <c r="B26" s="375"/>
      <c r="C26" s="375"/>
      <c r="D26" s="225">
        <v>198728.62</v>
      </c>
      <c r="E26" s="187">
        <f>SUM(E27)</f>
        <v>441460</v>
      </c>
      <c r="F26" s="77">
        <f>SUM(F27)</f>
        <v>150128.02000000002</v>
      </c>
      <c r="G26" s="140">
        <f t="shared" si="0"/>
        <v>34.007162596837773</v>
      </c>
    </row>
    <row r="27" spans="1:7" ht="12" customHeight="1">
      <c r="A27" s="363" t="s">
        <v>137</v>
      </c>
      <c r="B27" s="363"/>
      <c r="C27" s="363"/>
      <c r="D27" s="226">
        <v>198728.62</v>
      </c>
      <c r="E27" s="188">
        <f>SUM(E28,E44,E50,E61,E67,E85,E93)</f>
        <v>441460</v>
      </c>
      <c r="F27" s="78">
        <f>SUM(F28,F44,F50,F61,F67,F85,F93)</f>
        <v>150128.02000000002</v>
      </c>
      <c r="G27" s="141">
        <f t="shared" si="0"/>
        <v>34.007162596837773</v>
      </c>
    </row>
    <row r="28" spans="1:7" ht="12" customHeight="1">
      <c r="A28" s="350" t="s">
        <v>138</v>
      </c>
      <c r="B28" s="350"/>
      <c r="C28" s="350"/>
      <c r="D28" s="227">
        <v>85990.69</v>
      </c>
      <c r="E28" s="189">
        <f>E29</f>
        <v>171100</v>
      </c>
      <c r="F28" s="79">
        <f>F29</f>
        <v>106336.24</v>
      </c>
      <c r="G28" s="142">
        <f t="shared" si="0"/>
        <v>62.148591466978374</v>
      </c>
    </row>
    <row r="29" spans="1:7" ht="12" customHeight="1">
      <c r="A29" s="356" t="s">
        <v>51</v>
      </c>
      <c r="B29" s="356"/>
      <c r="C29" s="356"/>
      <c r="D29" s="231">
        <v>85990.69</v>
      </c>
      <c r="E29" s="194">
        <f>E32</f>
        <v>171100</v>
      </c>
      <c r="F29" s="84">
        <f>F32</f>
        <v>106336.24</v>
      </c>
      <c r="G29" s="143">
        <f t="shared" si="0"/>
        <v>62.148591466978374</v>
      </c>
    </row>
    <row r="30" spans="1:7" ht="12" customHeight="1">
      <c r="A30" s="366" t="s">
        <v>52</v>
      </c>
      <c r="B30" s="366"/>
      <c r="C30" s="366"/>
      <c r="D30" s="281">
        <v>85990.69</v>
      </c>
      <c r="E30" s="195">
        <f>E28-E31</f>
        <v>171100</v>
      </c>
      <c r="F30" s="109">
        <f>F28-F31</f>
        <v>106336.24</v>
      </c>
      <c r="G30" s="146">
        <f t="shared" si="0"/>
        <v>62.148591466978374</v>
      </c>
    </row>
    <row r="31" spans="1:7" ht="12" customHeight="1">
      <c r="A31" s="366" t="s">
        <v>139</v>
      </c>
      <c r="B31" s="366"/>
      <c r="C31" s="366"/>
      <c r="D31" s="282">
        <v>0</v>
      </c>
      <c r="E31" s="196">
        <v>0</v>
      </c>
      <c r="F31" s="110">
        <v>0</v>
      </c>
      <c r="G31" s="147">
        <v>0</v>
      </c>
    </row>
    <row r="32" spans="1:7" ht="12" customHeight="1">
      <c r="A32" s="275"/>
      <c r="B32" s="276">
        <v>3</v>
      </c>
      <c r="C32" s="277" t="s">
        <v>53</v>
      </c>
      <c r="D32" s="232">
        <v>85990.69</v>
      </c>
      <c r="E32" s="197">
        <f>SUM(E33,E37,E42)</f>
        <v>171100</v>
      </c>
      <c r="F32" s="85">
        <f>SUM(F33,F37,F42)</f>
        <v>106336.24</v>
      </c>
      <c r="G32" s="140">
        <f t="shared" ref="G32:G56" si="3">F32/E32*100</f>
        <v>62.148591466978374</v>
      </c>
    </row>
    <row r="33" spans="1:7" ht="12" customHeight="1">
      <c r="A33" s="275"/>
      <c r="B33" s="276">
        <v>31</v>
      </c>
      <c r="C33" s="277" t="s">
        <v>140</v>
      </c>
      <c r="D33" s="232">
        <v>25018.400000000001</v>
      </c>
      <c r="E33" s="197">
        <f>SUM(E34,E35,E36)</f>
        <v>78000</v>
      </c>
      <c r="F33" s="85">
        <f>SUM(F34,F35,F36)</f>
        <v>26875.289999999997</v>
      </c>
      <c r="G33" s="140">
        <f t="shared" si="3"/>
        <v>34.455499999999994</v>
      </c>
    </row>
    <row r="34" spans="1:7" ht="12" customHeight="1">
      <c r="A34" s="275"/>
      <c r="B34" s="278">
        <v>311</v>
      </c>
      <c r="C34" s="280" t="s">
        <v>141</v>
      </c>
      <c r="D34" s="70">
        <v>21472.2</v>
      </c>
      <c r="E34" s="198">
        <v>60000</v>
      </c>
      <c r="F34" s="83">
        <v>23068.92</v>
      </c>
      <c r="G34" s="140">
        <f t="shared" si="3"/>
        <v>38.4482</v>
      </c>
    </row>
    <row r="35" spans="1:7" ht="12" customHeight="1">
      <c r="A35" s="275"/>
      <c r="B35" s="278">
        <v>312</v>
      </c>
      <c r="C35" s="280" t="s">
        <v>62</v>
      </c>
      <c r="D35" s="70">
        <v>0</v>
      </c>
      <c r="E35" s="198">
        <v>3000</v>
      </c>
      <c r="F35" s="83">
        <v>0</v>
      </c>
      <c r="G35" s="140">
        <f t="shared" si="3"/>
        <v>0</v>
      </c>
    </row>
    <row r="36" spans="1:7" ht="12" customHeight="1">
      <c r="A36" s="275"/>
      <c r="B36" s="278">
        <v>313</v>
      </c>
      <c r="C36" s="280" t="s">
        <v>27</v>
      </c>
      <c r="D36" s="70">
        <v>3546.2</v>
      </c>
      <c r="E36" s="198">
        <v>15000</v>
      </c>
      <c r="F36" s="83">
        <v>3806.37</v>
      </c>
      <c r="G36" s="140">
        <f t="shared" si="3"/>
        <v>25.375799999999998</v>
      </c>
    </row>
    <row r="37" spans="1:7" ht="12" customHeight="1">
      <c r="A37" s="275"/>
      <c r="B37" s="276">
        <v>32</v>
      </c>
      <c r="C37" s="277" t="s">
        <v>54</v>
      </c>
      <c r="D37" s="232">
        <v>60113.93</v>
      </c>
      <c r="E37" s="197">
        <f>SUM(E38:E41)</f>
        <v>91500</v>
      </c>
      <c r="F37" s="85">
        <f>SUM(F38:F41)</f>
        <v>77560.240000000005</v>
      </c>
      <c r="G37" s="140">
        <f t="shared" si="3"/>
        <v>84.765289617486346</v>
      </c>
    </row>
    <row r="38" spans="1:7" ht="12" customHeight="1">
      <c r="A38" s="275"/>
      <c r="B38" s="278">
        <v>321</v>
      </c>
      <c r="C38" s="280" t="s">
        <v>63</v>
      </c>
      <c r="D38" s="70">
        <v>1843.74</v>
      </c>
      <c r="E38" s="198">
        <v>1500</v>
      </c>
      <c r="F38" s="83">
        <v>1607.15</v>
      </c>
      <c r="G38" s="140">
        <f t="shared" si="3"/>
        <v>107.14333333333335</v>
      </c>
    </row>
    <row r="39" spans="1:7" ht="12" customHeight="1">
      <c r="A39" s="275"/>
      <c r="B39" s="278">
        <v>322</v>
      </c>
      <c r="C39" s="280" t="s">
        <v>58</v>
      </c>
      <c r="D39" s="70">
        <v>8289.4699999999993</v>
      </c>
      <c r="E39" s="198">
        <v>20000</v>
      </c>
      <c r="F39" s="83">
        <v>12275.7</v>
      </c>
      <c r="G39" s="140">
        <f t="shared" si="3"/>
        <v>61.378500000000003</v>
      </c>
    </row>
    <row r="40" spans="1:7" ht="12" customHeight="1">
      <c r="A40" s="275"/>
      <c r="B40" s="278">
        <v>323</v>
      </c>
      <c r="C40" s="280" t="s">
        <v>55</v>
      </c>
      <c r="D40" s="70">
        <v>37794.43</v>
      </c>
      <c r="E40" s="198">
        <v>60000</v>
      </c>
      <c r="F40" s="83">
        <v>52247.14</v>
      </c>
      <c r="G40" s="140">
        <f t="shared" si="3"/>
        <v>87.078566666666674</v>
      </c>
    </row>
    <row r="41" spans="1:7" ht="12" customHeight="1">
      <c r="A41" s="275"/>
      <c r="B41" s="278">
        <v>329</v>
      </c>
      <c r="C41" s="280" t="s">
        <v>142</v>
      </c>
      <c r="D41" s="70">
        <v>12286.29</v>
      </c>
      <c r="E41" s="198">
        <v>10000</v>
      </c>
      <c r="F41" s="83">
        <v>11430.25</v>
      </c>
      <c r="G41" s="140">
        <f t="shared" si="3"/>
        <v>114.30249999999999</v>
      </c>
    </row>
    <row r="42" spans="1:7" ht="12" customHeight="1">
      <c r="A42" s="275"/>
      <c r="B42" s="276">
        <v>34</v>
      </c>
      <c r="C42" s="277" t="s">
        <v>129</v>
      </c>
      <c r="D42" s="230">
        <v>858.36</v>
      </c>
      <c r="E42" s="192">
        <f>SUM(E43:E43)</f>
        <v>1600</v>
      </c>
      <c r="F42" s="82">
        <f>SUM(F43:F43)</f>
        <v>1900.71</v>
      </c>
      <c r="G42" s="140">
        <f t="shared" si="3"/>
        <v>118.794375</v>
      </c>
    </row>
    <row r="43" spans="1:7" ht="12" customHeight="1">
      <c r="A43" s="275"/>
      <c r="B43" s="278">
        <v>343</v>
      </c>
      <c r="C43" s="280" t="s">
        <v>128</v>
      </c>
      <c r="D43" s="70">
        <v>858.36</v>
      </c>
      <c r="E43" s="198">
        <v>1600</v>
      </c>
      <c r="F43" s="83">
        <v>1900.71</v>
      </c>
      <c r="G43" s="140">
        <f t="shared" si="3"/>
        <v>118.794375</v>
      </c>
    </row>
    <row r="44" spans="1:7" ht="12" customHeight="1">
      <c r="A44" s="350" t="s">
        <v>143</v>
      </c>
      <c r="B44" s="350"/>
      <c r="C44" s="350"/>
      <c r="D44" s="227">
        <v>0</v>
      </c>
      <c r="E44" s="189">
        <f t="shared" ref="E44:F47" si="4">E45</f>
        <v>3200</v>
      </c>
      <c r="F44" s="79">
        <f t="shared" si="4"/>
        <v>0</v>
      </c>
      <c r="G44" s="142">
        <f t="shared" si="3"/>
        <v>0</v>
      </c>
    </row>
    <row r="45" spans="1:7" ht="12" customHeight="1">
      <c r="A45" s="356" t="s">
        <v>51</v>
      </c>
      <c r="B45" s="356"/>
      <c r="C45" s="356"/>
      <c r="D45" s="228">
        <v>0</v>
      </c>
      <c r="E45" s="190">
        <f t="shared" si="4"/>
        <v>3200</v>
      </c>
      <c r="F45" s="80">
        <f t="shared" si="4"/>
        <v>0</v>
      </c>
      <c r="G45" s="143">
        <f t="shared" si="3"/>
        <v>0</v>
      </c>
    </row>
    <row r="46" spans="1:7" ht="12" customHeight="1">
      <c r="A46" s="366" t="s">
        <v>52</v>
      </c>
      <c r="B46" s="366"/>
      <c r="C46" s="366"/>
      <c r="D46" s="229">
        <v>0</v>
      </c>
      <c r="E46" s="191">
        <f t="shared" si="4"/>
        <v>3200</v>
      </c>
      <c r="F46" s="81">
        <f t="shared" si="4"/>
        <v>0</v>
      </c>
      <c r="G46" s="144">
        <f t="shared" si="3"/>
        <v>0</v>
      </c>
    </row>
    <row r="47" spans="1:7" ht="12" customHeight="1">
      <c r="A47" s="275"/>
      <c r="B47" s="276">
        <v>3</v>
      </c>
      <c r="C47" s="277" t="s">
        <v>53</v>
      </c>
      <c r="D47" s="225">
        <v>0</v>
      </c>
      <c r="E47" s="187">
        <f t="shared" si="4"/>
        <v>3200</v>
      </c>
      <c r="F47" s="77">
        <f t="shared" si="4"/>
        <v>0</v>
      </c>
      <c r="G47" s="140">
        <f t="shared" si="3"/>
        <v>0</v>
      </c>
    </row>
    <row r="48" spans="1:7" ht="12" customHeight="1">
      <c r="A48" s="275"/>
      <c r="B48" s="276">
        <v>38</v>
      </c>
      <c r="C48" s="277" t="s">
        <v>135</v>
      </c>
      <c r="D48" s="230">
        <v>0</v>
      </c>
      <c r="E48" s="192">
        <f>SUM(E49:E49)</f>
        <v>3200</v>
      </c>
      <c r="F48" s="82">
        <f>SUM(F49:F49)</f>
        <v>0</v>
      </c>
      <c r="G48" s="140">
        <f t="shared" si="3"/>
        <v>0</v>
      </c>
    </row>
    <row r="49" spans="1:7" ht="12" customHeight="1">
      <c r="A49" s="275"/>
      <c r="B49" s="278">
        <v>385</v>
      </c>
      <c r="C49" s="280" t="s">
        <v>248</v>
      </c>
      <c r="D49" s="70">
        <v>0</v>
      </c>
      <c r="E49" s="198">
        <v>3200</v>
      </c>
      <c r="F49" s="83">
        <v>0</v>
      </c>
      <c r="G49" s="140">
        <f t="shared" si="3"/>
        <v>0</v>
      </c>
    </row>
    <row r="50" spans="1:7" ht="12" customHeight="1">
      <c r="A50" s="350" t="s">
        <v>144</v>
      </c>
      <c r="B50" s="350"/>
      <c r="C50" s="350"/>
      <c r="D50" s="227">
        <v>6303.27</v>
      </c>
      <c r="E50" s="189">
        <f>SUM(E51,E58)</f>
        <v>17940</v>
      </c>
      <c r="F50" s="79">
        <f>SUM(F51,F58)</f>
        <v>7140.2</v>
      </c>
      <c r="G50" s="142">
        <f t="shared" si="3"/>
        <v>39.800445930880713</v>
      </c>
    </row>
    <row r="51" spans="1:7" ht="12" customHeight="1">
      <c r="A51" s="356" t="s">
        <v>145</v>
      </c>
      <c r="B51" s="356"/>
      <c r="C51" s="356"/>
      <c r="D51" s="228">
        <v>6303.27</v>
      </c>
      <c r="E51" s="190">
        <f>E53</f>
        <v>16540</v>
      </c>
      <c r="F51" s="80">
        <f>F53</f>
        <v>7140.2</v>
      </c>
      <c r="G51" s="143">
        <f t="shared" si="3"/>
        <v>43.169286577992743</v>
      </c>
    </row>
    <row r="52" spans="1:7" ht="12" customHeight="1">
      <c r="A52" s="366" t="s">
        <v>52</v>
      </c>
      <c r="B52" s="366"/>
      <c r="C52" s="366"/>
      <c r="D52" s="229">
        <v>6303.27</v>
      </c>
      <c r="E52" s="191">
        <f t="shared" ref="E52:F53" si="5">E53</f>
        <v>16540</v>
      </c>
      <c r="F52" s="81">
        <f t="shared" si="5"/>
        <v>7140.2</v>
      </c>
      <c r="G52" s="144">
        <f t="shared" si="3"/>
        <v>43.169286577992743</v>
      </c>
    </row>
    <row r="53" spans="1:7" ht="12" customHeight="1">
      <c r="A53" s="275"/>
      <c r="B53" s="276">
        <v>3</v>
      </c>
      <c r="C53" s="277" t="s">
        <v>53</v>
      </c>
      <c r="D53" s="225">
        <v>6303.27</v>
      </c>
      <c r="E53" s="187">
        <f t="shared" si="5"/>
        <v>16540</v>
      </c>
      <c r="F53" s="77">
        <f t="shared" si="5"/>
        <v>7140.2</v>
      </c>
      <c r="G53" s="140">
        <f t="shared" si="3"/>
        <v>43.169286577992743</v>
      </c>
    </row>
    <row r="54" spans="1:7" ht="12" customHeight="1">
      <c r="A54" s="275"/>
      <c r="B54" s="276">
        <v>32</v>
      </c>
      <c r="C54" s="277" t="s">
        <v>54</v>
      </c>
      <c r="D54" s="230">
        <v>6303.27</v>
      </c>
      <c r="E54" s="192">
        <f>SUM(E55:E57)</f>
        <v>16540</v>
      </c>
      <c r="F54" s="82">
        <f>SUM(F55:F57)</f>
        <v>7140.2</v>
      </c>
      <c r="G54" s="140">
        <f t="shared" si="3"/>
        <v>43.169286577992743</v>
      </c>
    </row>
    <row r="55" spans="1:7" ht="12" customHeight="1">
      <c r="A55" s="275"/>
      <c r="B55" s="278">
        <v>322</v>
      </c>
      <c r="C55" s="284" t="s">
        <v>58</v>
      </c>
      <c r="D55" s="283">
        <v>4654.1899999999996</v>
      </c>
      <c r="E55" s="198">
        <v>3320</v>
      </c>
      <c r="F55" s="83">
        <v>643.76</v>
      </c>
      <c r="G55" s="140">
        <f t="shared" si="3"/>
        <v>19.390361445783132</v>
      </c>
    </row>
    <row r="56" spans="1:7" ht="12" customHeight="1">
      <c r="A56" s="275"/>
      <c r="B56" s="278">
        <v>323</v>
      </c>
      <c r="C56" s="280" t="s">
        <v>55</v>
      </c>
      <c r="D56" s="70">
        <v>1649.08</v>
      </c>
      <c r="E56" s="198">
        <v>7970</v>
      </c>
      <c r="F56" s="83">
        <v>0</v>
      </c>
      <c r="G56" s="140">
        <f t="shared" si="3"/>
        <v>0</v>
      </c>
    </row>
    <row r="57" spans="1:7" ht="12" customHeight="1">
      <c r="A57" s="275"/>
      <c r="B57" s="278">
        <v>329</v>
      </c>
      <c r="C57" s="280" t="s">
        <v>251</v>
      </c>
      <c r="D57" s="70">
        <v>0</v>
      </c>
      <c r="E57" s="198">
        <v>5250</v>
      </c>
      <c r="F57" s="83">
        <v>6496.44</v>
      </c>
      <c r="G57" s="140">
        <v>100</v>
      </c>
    </row>
    <row r="58" spans="1:7" ht="12" customHeight="1">
      <c r="A58" s="275"/>
      <c r="B58" s="276">
        <v>4</v>
      </c>
      <c r="C58" s="277" t="s">
        <v>59</v>
      </c>
      <c r="D58" s="233">
        <v>0</v>
      </c>
      <c r="E58" s="197">
        <f t="shared" ref="E58:F59" si="6">SUM(E59)</f>
        <v>1400</v>
      </c>
      <c r="F58" s="86">
        <f t="shared" si="6"/>
        <v>0</v>
      </c>
      <c r="G58" s="148">
        <f t="shared" ref="G58:G121" si="7">F58/E58*100</f>
        <v>0</v>
      </c>
    </row>
    <row r="59" spans="1:7" ht="12" customHeight="1">
      <c r="A59" s="275"/>
      <c r="B59" s="276">
        <v>45</v>
      </c>
      <c r="C59" s="277" t="s">
        <v>60</v>
      </c>
      <c r="D59" s="233">
        <v>0</v>
      </c>
      <c r="E59" s="197">
        <f t="shared" si="6"/>
        <v>1400</v>
      </c>
      <c r="F59" s="86">
        <f t="shared" si="6"/>
        <v>0</v>
      </c>
      <c r="G59" s="148">
        <f t="shared" si="7"/>
        <v>0</v>
      </c>
    </row>
    <row r="60" spans="1:7" ht="12" customHeight="1">
      <c r="A60" s="275"/>
      <c r="B60" s="278">
        <v>451</v>
      </c>
      <c r="C60" s="280" t="s">
        <v>40</v>
      </c>
      <c r="D60" s="70">
        <v>0</v>
      </c>
      <c r="E60" s="198">
        <v>1400</v>
      </c>
      <c r="F60" s="83">
        <v>0</v>
      </c>
      <c r="G60" s="140">
        <f t="shared" si="7"/>
        <v>0</v>
      </c>
    </row>
    <row r="61" spans="1:7" ht="12" customHeight="1">
      <c r="A61" s="350" t="s">
        <v>146</v>
      </c>
      <c r="B61" s="350"/>
      <c r="C61" s="350"/>
      <c r="D61" s="234">
        <v>5034.5600000000004</v>
      </c>
      <c r="E61" s="199">
        <f>E62</f>
        <v>13000</v>
      </c>
      <c r="F61" s="87">
        <f>F62</f>
        <v>4410.1400000000003</v>
      </c>
      <c r="G61" s="149">
        <f t="shared" si="7"/>
        <v>33.92415384615385</v>
      </c>
    </row>
    <row r="62" spans="1:7" ht="12" customHeight="1">
      <c r="A62" s="356" t="s">
        <v>51</v>
      </c>
      <c r="B62" s="356"/>
      <c r="C62" s="356"/>
      <c r="D62" s="228">
        <v>5034.5600000000004</v>
      </c>
      <c r="E62" s="190">
        <f>E64</f>
        <v>13000</v>
      </c>
      <c r="F62" s="80">
        <f>F64</f>
        <v>4410.1400000000003</v>
      </c>
      <c r="G62" s="143">
        <f t="shared" si="7"/>
        <v>33.92415384615385</v>
      </c>
    </row>
    <row r="63" spans="1:7" ht="12" customHeight="1">
      <c r="A63" s="366" t="s">
        <v>52</v>
      </c>
      <c r="B63" s="366"/>
      <c r="C63" s="366"/>
      <c r="D63" s="229">
        <v>5034.5600000000004</v>
      </c>
      <c r="E63" s="191">
        <f t="shared" ref="E63:F65" si="8">E64</f>
        <v>13000</v>
      </c>
      <c r="F63" s="81">
        <f t="shared" si="8"/>
        <v>4410.1400000000003</v>
      </c>
      <c r="G63" s="144">
        <f t="shared" si="7"/>
        <v>33.92415384615385</v>
      </c>
    </row>
    <row r="64" spans="1:7" ht="12" customHeight="1">
      <c r="A64" s="275"/>
      <c r="B64" s="276">
        <v>3</v>
      </c>
      <c r="C64" s="277" t="s">
        <v>57</v>
      </c>
      <c r="D64" s="232">
        <v>5034.5600000000004</v>
      </c>
      <c r="E64" s="197">
        <f t="shared" si="8"/>
        <v>13000</v>
      </c>
      <c r="F64" s="85">
        <f t="shared" si="8"/>
        <v>4410.1400000000003</v>
      </c>
      <c r="G64" s="140">
        <f t="shared" si="7"/>
        <v>33.92415384615385</v>
      </c>
    </row>
    <row r="65" spans="1:7" ht="12" customHeight="1">
      <c r="A65" s="275"/>
      <c r="B65" s="276">
        <v>32</v>
      </c>
      <c r="C65" s="277" t="s">
        <v>61</v>
      </c>
      <c r="D65" s="232">
        <v>5034.5600000000004</v>
      </c>
      <c r="E65" s="197">
        <f t="shared" si="8"/>
        <v>13000</v>
      </c>
      <c r="F65" s="85">
        <f t="shared" si="8"/>
        <v>4410.1400000000003</v>
      </c>
      <c r="G65" s="140">
        <f t="shared" si="7"/>
        <v>33.92415384615385</v>
      </c>
    </row>
    <row r="66" spans="1:7" ht="12" customHeight="1">
      <c r="A66" s="275"/>
      <c r="B66" s="278">
        <v>323</v>
      </c>
      <c r="C66" s="280" t="s">
        <v>55</v>
      </c>
      <c r="D66" s="70">
        <v>5034.5600000000004</v>
      </c>
      <c r="E66" s="198">
        <v>13000</v>
      </c>
      <c r="F66" s="83">
        <v>4410.1400000000003</v>
      </c>
      <c r="G66" s="140">
        <f t="shared" si="7"/>
        <v>33.92415384615385</v>
      </c>
    </row>
    <row r="67" spans="1:7" ht="12" customHeight="1">
      <c r="A67" s="350" t="s">
        <v>147</v>
      </c>
      <c r="B67" s="350"/>
      <c r="C67" s="350"/>
      <c r="D67" s="227">
        <v>18697.91</v>
      </c>
      <c r="E67" s="189">
        <f>E68</f>
        <v>53320</v>
      </c>
      <c r="F67" s="79">
        <f>F68</f>
        <v>21635.68</v>
      </c>
      <c r="G67" s="142">
        <f t="shared" si="7"/>
        <v>40.577044261065268</v>
      </c>
    </row>
    <row r="68" spans="1:7" ht="12" customHeight="1">
      <c r="A68" s="356" t="s">
        <v>51</v>
      </c>
      <c r="B68" s="356"/>
      <c r="C68" s="356"/>
      <c r="D68" s="228">
        <v>18067.91</v>
      </c>
      <c r="E68" s="190">
        <f>SUM(E72+E81)</f>
        <v>53320</v>
      </c>
      <c r="F68" s="80">
        <f>SUM(F72+F81)</f>
        <v>21635.68</v>
      </c>
      <c r="G68" s="143">
        <f t="shared" si="7"/>
        <v>40.577044261065268</v>
      </c>
    </row>
    <row r="69" spans="1:7" ht="12" customHeight="1">
      <c r="A69" s="366" t="s">
        <v>148</v>
      </c>
      <c r="B69" s="366"/>
      <c r="C69" s="366"/>
      <c r="D69" s="229">
        <v>15000</v>
      </c>
      <c r="E69" s="191">
        <f>E67-E70</f>
        <v>10830</v>
      </c>
      <c r="F69" s="81">
        <f>F67-F70</f>
        <v>0</v>
      </c>
      <c r="G69" s="144">
        <f t="shared" si="7"/>
        <v>0</v>
      </c>
    </row>
    <row r="70" spans="1:7" ht="12" customHeight="1">
      <c r="A70" s="371" t="s">
        <v>149</v>
      </c>
      <c r="B70" s="371"/>
      <c r="C70" s="371"/>
      <c r="D70" s="229">
        <v>8067.91</v>
      </c>
      <c r="E70" s="191">
        <v>42490</v>
      </c>
      <c r="F70" s="81">
        <v>21635.68</v>
      </c>
      <c r="G70" s="144">
        <f t="shared" si="7"/>
        <v>50.919463403153685</v>
      </c>
    </row>
    <row r="71" spans="1:7" ht="12" customHeight="1">
      <c r="A71" s="366" t="s">
        <v>150</v>
      </c>
      <c r="B71" s="366"/>
      <c r="C71" s="366"/>
      <c r="D71" s="229">
        <v>0</v>
      </c>
      <c r="E71" s="191">
        <v>0</v>
      </c>
      <c r="F71" s="81">
        <v>0</v>
      </c>
      <c r="G71" s="144" t="e">
        <f t="shared" si="7"/>
        <v>#DIV/0!</v>
      </c>
    </row>
    <row r="72" spans="1:7" ht="12" customHeight="1">
      <c r="A72" s="275"/>
      <c r="B72" s="276">
        <v>3</v>
      </c>
      <c r="C72" s="277" t="s">
        <v>53</v>
      </c>
      <c r="D72" s="232">
        <v>18697.91</v>
      </c>
      <c r="E72" s="197">
        <f>SUM(E73,E77)</f>
        <v>49820</v>
      </c>
      <c r="F72" s="85">
        <f>SUM(F73,F77)</f>
        <v>20329.54</v>
      </c>
      <c r="G72" s="140">
        <f t="shared" si="7"/>
        <v>40.805981533520672</v>
      </c>
    </row>
    <row r="73" spans="1:7" ht="12" customHeight="1">
      <c r="A73" s="275"/>
      <c r="B73" s="276">
        <v>31</v>
      </c>
      <c r="C73" s="277" t="s">
        <v>140</v>
      </c>
      <c r="D73" s="235">
        <v>18595.91</v>
      </c>
      <c r="E73" s="200">
        <f>SUM(E74:E76)</f>
        <v>43820</v>
      </c>
      <c r="F73" s="88">
        <f>SUM(F74:F76)</f>
        <v>18228.89</v>
      </c>
      <c r="G73" s="140">
        <f t="shared" si="7"/>
        <v>41.599475125513464</v>
      </c>
    </row>
    <row r="74" spans="1:7" ht="12" customHeight="1">
      <c r="A74" s="275"/>
      <c r="B74" s="278">
        <v>311</v>
      </c>
      <c r="C74" s="280" t="s">
        <v>141</v>
      </c>
      <c r="D74" s="70">
        <v>16598.23</v>
      </c>
      <c r="E74" s="198">
        <v>37000</v>
      </c>
      <c r="F74" s="83">
        <v>16432.32</v>
      </c>
      <c r="G74" s="140">
        <f t="shared" si="7"/>
        <v>44.411675675675674</v>
      </c>
    </row>
    <row r="75" spans="1:7" ht="12" customHeight="1">
      <c r="A75" s="275"/>
      <c r="B75" s="278">
        <v>312</v>
      </c>
      <c r="C75" s="280" t="s">
        <v>62</v>
      </c>
      <c r="D75" s="70">
        <v>600</v>
      </c>
      <c r="E75" s="198">
        <v>3320</v>
      </c>
      <c r="F75" s="83">
        <v>0</v>
      </c>
      <c r="G75" s="140">
        <f t="shared" si="7"/>
        <v>0</v>
      </c>
    </row>
    <row r="76" spans="1:7" ht="12" customHeight="1">
      <c r="A76" s="275"/>
      <c r="B76" s="278">
        <v>313</v>
      </c>
      <c r="C76" s="280" t="s">
        <v>27</v>
      </c>
      <c r="D76" s="70">
        <v>1397.68</v>
      </c>
      <c r="E76" s="198">
        <v>3500</v>
      </c>
      <c r="F76" s="83">
        <v>1796.57</v>
      </c>
      <c r="G76" s="140">
        <f t="shared" si="7"/>
        <v>51.330571428571425</v>
      </c>
    </row>
    <row r="77" spans="1:7" ht="12" customHeight="1">
      <c r="A77" s="275"/>
      <c r="B77" s="276">
        <v>32</v>
      </c>
      <c r="C77" s="277" t="s">
        <v>54</v>
      </c>
      <c r="D77" s="232">
        <v>102</v>
      </c>
      <c r="E77" s="197">
        <f>SUM(E78:E80)</f>
        <v>6000</v>
      </c>
      <c r="F77" s="85">
        <f>SUM(F78:F80)</f>
        <v>2100.65</v>
      </c>
      <c r="G77" s="140">
        <f t="shared" si="7"/>
        <v>35.010833333333338</v>
      </c>
    </row>
    <row r="78" spans="1:7" ht="12" customHeight="1">
      <c r="A78" s="275"/>
      <c r="B78" s="278">
        <v>321</v>
      </c>
      <c r="C78" s="284" t="s">
        <v>63</v>
      </c>
      <c r="D78" s="283">
        <v>0</v>
      </c>
      <c r="E78" s="198">
        <v>1500</v>
      </c>
      <c r="F78" s="83">
        <v>1109.95</v>
      </c>
      <c r="G78" s="140">
        <f t="shared" si="7"/>
        <v>73.99666666666667</v>
      </c>
    </row>
    <row r="79" spans="1:7" ht="12" customHeight="1">
      <c r="A79" s="275"/>
      <c r="B79" s="278">
        <v>322</v>
      </c>
      <c r="C79" s="280" t="s">
        <v>58</v>
      </c>
      <c r="D79" s="70">
        <v>70</v>
      </c>
      <c r="E79" s="198">
        <v>3000</v>
      </c>
      <c r="F79" s="83">
        <v>163.78</v>
      </c>
      <c r="G79" s="140">
        <f t="shared" si="7"/>
        <v>5.4593333333333334</v>
      </c>
    </row>
    <row r="80" spans="1:7" ht="12" customHeight="1">
      <c r="A80" s="275"/>
      <c r="B80" s="278">
        <v>323</v>
      </c>
      <c r="C80" s="280" t="s">
        <v>55</v>
      </c>
      <c r="D80" s="70">
        <v>32</v>
      </c>
      <c r="E80" s="198">
        <v>1500</v>
      </c>
      <c r="F80" s="83">
        <v>826.92</v>
      </c>
      <c r="G80" s="140">
        <f t="shared" si="7"/>
        <v>55.128</v>
      </c>
    </row>
    <row r="81" spans="1:7" ht="12" customHeight="1">
      <c r="A81" s="275"/>
      <c r="B81" s="276">
        <v>4</v>
      </c>
      <c r="C81" s="277" t="s">
        <v>89</v>
      </c>
      <c r="D81" s="232">
        <v>0</v>
      </c>
      <c r="E81" s="197">
        <f t="shared" ref="E81:F82" si="9">E82</f>
        <v>3500</v>
      </c>
      <c r="F81" s="85">
        <f t="shared" si="9"/>
        <v>1306.1400000000001</v>
      </c>
      <c r="G81" s="140">
        <f t="shared" si="7"/>
        <v>37.318285714285715</v>
      </c>
    </row>
    <row r="82" spans="1:7" ht="12" customHeight="1">
      <c r="A82" s="275"/>
      <c r="B82" s="276">
        <v>42</v>
      </c>
      <c r="C82" s="277" t="s">
        <v>90</v>
      </c>
      <c r="D82" s="232">
        <v>0</v>
      </c>
      <c r="E82" s="197">
        <f t="shared" si="9"/>
        <v>3500</v>
      </c>
      <c r="F82" s="85">
        <f t="shared" si="9"/>
        <v>1306.1400000000001</v>
      </c>
      <c r="G82" s="140">
        <f t="shared" si="7"/>
        <v>37.318285714285715</v>
      </c>
    </row>
    <row r="83" spans="1:7" ht="12" customHeight="1">
      <c r="A83" s="275"/>
      <c r="B83" s="278">
        <v>422</v>
      </c>
      <c r="C83" s="280" t="s">
        <v>37</v>
      </c>
      <c r="D83" s="70">
        <v>0</v>
      </c>
      <c r="E83" s="198">
        <v>3500</v>
      </c>
      <c r="F83" s="83">
        <v>1306.1400000000001</v>
      </c>
      <c r="G83" s="140">
        <f t="shared" si="7"/>
        <v>37.318285714285715</v>
      </c>
    </row>
    <row r="84" spans="1:7" ht="12" customHeight="1">
      <c r="A84" s="275"/>
      <c r="B84" s="278">
        <v>423</v>
      </c>
      <c r="C84" s="280" t="s">
        <v>165</v>
      </c>
      <c r="D84" s="70">
        <v>0</v>
      </c>
      <c r="E84" s="198">
        <v>0</v>
      </c>
      <c r="F84" s="113">
        <v>0</v>
      </c>
      <c r="G84" s="140" t="e">
        <f t="shared" si="7"/>
        <v>#DIV/0!</v>
      </c>
    </row>
    <row r="85" spans="1:7" ht="12" customHeight="1">
      <c r="A85" s="350" t="s">
        <v>178</v>
      </c>
      <c r="B85" s="376"/>
      <c r="C85" s="376"/>
      <c r="D85" s="227">
        <v>1777.45</v>
      </c>
      <c r="E85" s="189">
        <f>E86</f>
        <v>12700</v>
      </c>
      <c r="F85" s="79">
        <f>F86</f>
        <v>3960</v>
      </c>
      <c r="G85" s="142">
        <f t="shared" si="7"/>
        <v>31.181102362204726</v>
      </c>
    </row>
    <row r="86" spans="1:7" ht="12" customHeight="1">
      <c r="A86" s="356" t="s">
        <v>145</v>
      </c>
      <c r="B86" s="356"/>
      <c r="C86" s="356"/>
      <c r="D86" s="228">
        <v>1777.45</v>
      </c>
      <c r="E86" s="190">
        <f>E88</f>
        <v>12700</v>
      </c>
      <c r="F86" s="80">
        <f>F88</f>
        <v>3960</v>
      </c>
      <c r="G86" s="143">
        <f t="shared" si="7"/>
        <v>31.181102362204726</v>
      </c>
    </row>
    <row r="87" spans="1:7" ht="12" customHeight="1">
      <c r="A87" s="366" t="s">
        <v>52</v>
      </c>
      <c r="B87" s="366"/>
      <c r="C87" s="366"/>
      <c r="D87" s="229">
        <v>1777.45</v>
      </c>
      <c r="E87" s="191">
        <f t="shared" ref="E87:F88" si="10">E88</f>
        <v>12700</v>
      </c>
      <c r="F87" s="81">
        <f t="shared" si="10"/>
        <v>3960</v>
      </c>
      <c r="G87" s="144">
        <f t="shared" si="7"/>
        <v>31.181102362204726</v>
      </c>
    </row>
    <row r="88" spans="1:7" ht="12" customHeight="1">
      <c r="A88" s="275"/>
      <c r="B88" s="276">
        <v>4</v>
      </c>
      <c r="C88" s="277" t="s">
        <v>89</v>
      </c>
      <c r="D88" s="232">
        <v>1777.45</v>
      </c>
      <c r="E88" s="197">
        <f t="shared" si="10"/>
        <v>12700</v>
      </c>
      <c r="F88" s="85">
        <f t="shared" si="10"/>
        <v>3960</v>
      </c>
      <c r="G88" s="140">
        <f t="shared" si="7"/>
        <v>31.181102362204726</v>
      </c>
    </row>
    <row r="89" spans="1:7" ht="12" customHeight="1">
      <c r="A89" s="275"/>
      <c r="B89" s="276">
        <v>42</v>
      </c>
      <c r="C89" s="277" t="s">
        <v>90</v>
      </c>
      <c r="D89" s="232">
        <v>1777.45</v>
      </c>
      <c r="E89" s="201">
        <f>SUM(E90,E91,E92)</f>
        <v>12700</v>
      </c>
      <c r="F89" s="249">
        <f>SUM(F90,F91,F92)</f>
        <v>3960</v>
      </c>
      <c r="G89" s="140">
        <f t="shared" si="7"/>
        <v>31.181102362204726</v>
      </c>
    </row>
    <row r="90" spans="1:7" ht="12" customHeight="1">
      <c r="A90" s="275"/>
      <c r="B90" s="278">
        <v>422</v>
      </c>
      <c r="C90" s="280" t="s">
        <v>37</v>
      </c>
      <c r="D90" s="70">
        <v>1777.45</v>
      </c>
      <c r="E90" s="198">
        <v>6700</v>
      </c>
      <c r="F90" s="83">
        <v>3960</v>
      </c>
      <c r="G90" s="140">
        <f t="shared" si="7"/>
        <v>59.104477611940297</v>
      </c>
    </row>
    <row r="91" spans="1:7" ht="12" customHeight="1">
      <c r="A91" s="275"/>
      <c r="B91" s="278">
        <v>423</v>
      </c>
      <c r="C91" s="280" t="s">
        <v>165</v>
      </c>
      <c r="D91" s="70">
        <v>0</v>
      </c>
      <c r="E91" s="198">
        <v>0</v>
      </c>
      <c r="F91" s="83">
        <v>0</v>
      </c>
      <c r="G91" s="140" t="e">
        <f t="shared" si="7"/>
        <v>#DIV/0!</v>
      </c>
    </row>
    <row r="92" spans="1:7" ht="12" customHeight="1">
      <c r="A92" s="275"/>
      <c r="B92" s="278">
        <v>426</v>
      </c>
      <c r="C92" s="280" t="s">
        <v>38</v>
      </c>
      <c r="D92" s="70">
        <v>0</v>
      </c>
      <c r="E92" s="198">
        <v>6000</v>
      </c>
      <c r="F92" s="83">
        <v>0</v>
      </c>
      <c r="G92" s="140">
        <f t="shared" si="7"/>
        <v>0</v>
      </c>
    </row>
    <row r="93" spans="1:7" ht="12" customHeight="1">
      <c r="A93" s="350" t="s">
        <v>170</v>
      </c>
      <c r="B93" s="350"/>
      <c r="C93" s="350"/>
      <c r="D93" s="227">
        <v>80924.740000000005</v>
      </c>
      <c r="E93" s="189">
        <f>E94</f>
        <v>170200</v>
      </c>
      <c r="F93" s="79">
        <f>F94</f>
        <v>6645.76</v>
      </c>
      <c r="G93" s="142">
        <f t="shared" si="7"/>
        <v>3.9046768507638072</v>
      </c>
    </row>
    <row r="94" spans="1:7" ht="12" customHeight="1">
      <c r="A94" s="356" t="s">
        <v>145</v>
      </c>
      <c r="B94" s="356"/>
      <c r="C94" s="356"/>
      <c r="D94" s="228">
        <v>80924.740000000005</v>
      </c>
      <c r="E94" s="190">
        <f>E97</f>
        <v>170200</v>
      </c>
      <c r="F94" s="80">
        <f>F97</f>
        <v>6645.76</v>
      </c>
      <c r="G94" s="143">
        <f t="shared" si="7"/>
        <v>3.9046768507638072</v>
      </c>
    </row>
    <row r="95" spans="1:7" ht="12" customHeight="1">
      <c r="A95" s="366" t="s">
        <v>64</v>
      </c>
      <c r="B95" s="366"/>
      <c r="C95" s="366"/>
      <c r="D95" s="229">
        <v>0</v>
      </c>
      <c r="E95" s="191">
        <f>E93-E96</f>
        <v>0</v>
      </c>
      <c r="F95" s="81">
        <f>F93-F96</f>
        <v>0</v>
      </c>
      <c r="G95" s="144" t="e">
        <f t="shared" si="7"/>
        <v>#DIV/0!</v>
      </c>
    </row>
    <row r="96" spans="1:7" ht="12" customHeight="1">
      <c r="A96" s="366" t="s">
        <v>65</v>
      </c>
      <c r="B96" s="366"/>
      <c r="C96" s="366"/>
      <c r="D96" s="229">
        <v>80924.740000000005</v>
      </c>
      <c r="E96" s="191">
        <v>170200</v>
      </c>
      <c r="F96" s="81">
        <v>6645.76</v>
      </c>
      <c r="G96" s="144">
        <f t="shared" si="7"/>
        <v>3.9046768507638072</v>
      </c>
    </row>
    <row r="97" spans="1:7" ht="12" customHeight="1">
      <c r="A97" s="275"/>
      <c r="B97" s="276">
        <v>4</v>
      </c>
      <c r="C97" s="277" t="s">
        <v>89</v>
      </c>
      <c r="D97" s="225">
        <v>80924.740000000005</v>
      </c>
      <c r="E97" s="187">
        <f>SUM(E98,E100)</f>
        <v>170200</v>
      </c>
      <c r="F97" s="77">
        <f>SUM(F98,F100)</f>
        <v>6645.76</v>
      </c>
      <c r="G97" s="140">
        <f t="shared" si="7"/>
        <v>3.9046768507638072</v>
      </c>
    </row>
    <row r="98" spans="1:7" ht="12" customHeight="1">
      <c r="A98" s="275"/>
      <c r="B98" s="276">
        <v>45</v>
      </c>
      <c r="C98" s="277" t="s">
        <v>171</v>
      </c>
      <c r="D98" s="230">
        <v>80924.740000000005</v>
      </c>
      <c r="E98" s="192">
        <f>SUM(E99:E99)</f>
        <v>160000</v>
      </c>
      <c r="F98" s="82">
        <f>SUM(F99:F99)</f>
        <v>0</v>
      </c>
      <c r="G98" s="140">
        <f t="shared" si="7"/>
        <v>0</v>
      </c>
    </row>
    <row r="99" spans="1:7" ht="12" customHeight="1">
      <c r="A99" s="275"/>
      <c r="B99" s="278">
        <v>451</v>
      </c>
      <c r="C99" s="280" t="s">
        <v>40</v>
      </c>
      <c r="D99" s="70">
        <v>80924.740000000005</v>
      </c>
      <c r="E99" s="198">
        <v>160000</v>
      </c>
      <c r="F99" s="83">
        <v>0</v>
      </c>
      <c r="G99" s="140">
        <f t="shared" si="7"/>
        <v>0</v>
      </c>
    </row>
    <row r="100" spans="1:7" ht="12" customHeight="1">
      <c r="A100" s="275"/>
      <c r="B100" s="276">
        <v>42</v>
      </c>
      <c r="C100" s="277" t="s">
        <v>172</v>
      </c>
      <c r="D100" s="230">
        <v>0</v>
      </c>
      <c r="E100" s="192">
        <f>SUM(E101:E102)</f>
        <v>10200</v>
      </c>
      <c r="F100" s="82">
        <f t="shared" ref="F100" si="11">SUM(F101:F102)</f>
        <v>6645.76</v>
      </c>
      <c r="G100" s="140">
        <f t="shared" si="7"/>
        <v>65.15450980392157</v>
      </c>
    </row>
    <row r="101" spans="1:7" ht="12" customHeight="1">
      <c r="A101" s="275"/>
      <c r="B101" s="286">
        <v>422</v>
      </c>
      <c r="C101" s="284" t="s">
        <v>37</v>
      </c>
      <c r="D101" s="283">
        <v>0</v>
      </c>
      <c r="E101" s="198">
        <v>3500</v>
      </c>
      <c r="F101" s="83">
        <v>0</v>
      </c>
      <c r="G101" s="150">
        <f t="shared" si="7"/>
        <v>0</v>
      </c>
    </row>
    <row r="102" spans="1:7" ht="12" customHeight="1">
      <c r="A102" s="275"/>
      <c r="B102" s="278">
        <v>426</v>
      </c>
      <c r="C102" s="280" t="s">
        <v>66</v>
      </c>
      <c r="D102" s="70">
        <v>0</v>
      </c>
      <c r="E102" s="198">
        <v>6700</v>
      </c>
      <c r="F102" s="83">
        <v>6645.76</v>
      </c>
      <c r="G102" s="140">
        <f t="shared" si="7"/>
        <v>99.190447761194037</v>
      </c>
    </row>
    <row r="103" spans="1:7" ht="12" customHeight="1">
      <c r="A103" s="375" t="s">
        <v>67</v>
      </c>
      <c r="B103" s="375"/>
      <c r="C103" s="375"/>
      <c r="D103" s="237">
        <v>128988.16</v>
      </c>
      <c r="E103" s="202">
        <f>SUM(E104,E152,E194)</f>
        <v>1138818</v>
      </c>
      <c r="F103" s="71">
        <f>SUM(F104,F152,F194)</f>
        <v>430304.47</v>
      </c>
      <c r="G103" s="140">
        <f t="shared" si="7"/>
        <v>37.785183409464899</v>
      </c>
    </row>
    <row r="104" spans="1:7" ht="12" customHeight="1">
      <c r="A104" s="363" t="s">
        <v>176</v>
      </c>
      <c r="B104" s="363"/>
      <c r="C104" s="363"/>
      <c r="D104" s="226">
        <v>50834.12</v>
      </c>
      <c r="E104" s="188">
        <f>SUM(E105,E114,E121,E138,E145,E129)</f>
        <v>92500</v>
      </c>
      <c r="F104" s="78">
        <f>SUM(F105,F114,F121,F138,F145,F129)</f>
        <v>36671</v>
      </c>
      <c r="G104" s="141">
        <f t="shared" si="7"/>
        <v>39.644324324324323</v>
      </c>
    </row>
    <row r="105" spans="1:7" ht="12" customHeight="1">
      <c r="A105" s="350" t="s">
        <v>175</v>
      </c>
      <c r="B105" s="350"/>
      <c r="C105" s="350"/>
      <c r="D105" s="227">
        <v>4233</v>
      </c>
      <c r="E105" s="189">
        <f>E110</f>
        <v>9400</v>
      </c>
      <c r="F105" s="79">
        <f>F110</f>
        <v>4462.4799999999996</v>
      </c>
      <c r="G105" s="142">
        <f t="shared" si="7"/>
        <v>47.473191489361696</v>
      </c>
    </row>
    <row r="106" spans="1:7" ht="12" customHeight="1">
      <c r="A106" s="356" t="s">
        <v>145</v>
      </c>
      <c r="B106" s="356"/>
      <c r="C106" s="356"/>
      <c r="D106" s="228">
        <v>4233</v>
      </c>
      <c r="E106" s="190">
        <f>E110</f>
        <v>9400</v>
      </c>
      <c r="F106" s="80">
        <f>F110</f>
        <v>4462.4799999999996</v>
      </c>
      <c r="G106" s="143">
        <f t="shared" si="7"/>
        <v>47.473191489361696</v>
      </c>
    </row>
    <row r="107" spans="1:7" ht="12" customHeight="1">
      <c r="A107" s="366" t="s">
        <v>52</v>
      </c>
      <c r="B107" s="366"/>
      <c r="C107" s="366"/>
      <c r="D107" s="229">
        <v>0</v>
      </c>
      <c r="E107" s="191">
        <v>0</v>
      </c>
      <c r="F107" s="81">
        <v>0</v>
      </c>
      <c r="G107" s="144" t="e">
        <f t="shared" si="7"/>
        <v>#DIV/0!</v>
      </c>
    </row>
    <row r="108" spans="1:7" ht="12" customHeight="1">
      <c r="A108" s="366" t="s">
        <v>65</v>
      </c>
      <c r="B108" s="366"/>
      <c r="C108" s="366"/>
      <c r="D108" s="229">
        <v>0</v>
      </c>
      <c r="E108" s="191">
        <v>0</v>
      </c>
      <c r="F108" s="81">
        <v>0</v>
      </c>
      <c r="G108" s="144" t="e">
        <f t="shared" si="7"/>
        <v>#DIV/0!</v>
      </c>
    </row>
    <row r="109" spans="1:7" ht="12" customHeight="1">
      <c r="A109" s="366" t="s">
        <v>177</v>
      </c>
      <c r="B109" s="366"/>
      <c r="C109" s="366"/>
      <c r="D109" s="229">
        <v>4233</v>
      </c>
      <c r="E109" s="191">
        <f t="shared" ref="E109:F110" si="12">E110</f>
        <v>9400</v>
      </c>
      <c r="F109" s="81">
        <f t="shared" si="12"/>
        <v>4462.4799999999996</v>
      </c>
      <c r="G109" s="144">
        <f t="shared" si="7"/>
        <v>47.473191489361696</v>
      </c>
    </row>
    <row r="110" spans="1:7" ht="12" customHeight="1">
      <c r="A110" s="275"/>
      <c r="B110" s="276">
        <v>3</v>
      </c>
      <c r="C110" s="277" t="s">
        <v>53</v>
      </c>
      <c r="D110" s="225">
        <v>4233</v>
      </c>
      <c r="E110" s="187">
        <f t="shared" si="12"/>
        <v>9400</v>
      </c>
      <c r="F110" s="77">
        <f t="shared" si="12"/>
        <v>4462.4799999999996</v>
      </c>
      <c r="G110" s="140">
        <f t="shared" si="7"/>
        <v>47.473191489361696</v>
      </c>
    </row>
    <row r="111" spans="1:7" ht="12" customHeight="1">
      <c r="A111" s="275"/>
      <c r="B111" s="276">
        <v>32</v>
      </c>
      <c r="C111" s="277" t="s">
        <v>54</v>
      </c>
      <c r="D111" s="230">
        <v>4233</v>
      </c>
      <c r="E111" s="192">
        <f>SUM(E112,E113)</f>
        <v>9400</v>
      </c>
      <c r="F111" s="82">
        <f>SUM(F112,F113)</f>
        <v>4462.4799999999996</v>
      </c>
      <c r="G111" s="140">
        <f t="shared" si="7"/>
        <v>47.473191489361696</v>
      </c>
    </row>
    <row r="112" spans="1:7" ht="12" customHeight="1">
      <c r="A112" s="275"/>
      <c r="B112" s="278">
        <v>322</v>
      </c>
      <c r="C112" s="280" t="s">
        <v>58</v>
      </c>
      <c r="D112" s="70">
        <v>1595</v>
      </c>
      <c r="E112" s="198">
        <v>6700</v>
      </c>
      <c r="F112" s="83">
        <v>4314.4799999999996</v>
      </c>
      <c r="G112" s="140">
        <f t="shared" si="7"/>
        <v>64.395223880597001</v>
      </c>
    </row>
    <row r="113" spans="1:7" ht="12" customHeight="1">
      <c r="A113" s="275"/>
      <c r="B113" s="278">
        <v>323</v>
      </c>
      <c r="C113" s="280" t="s">
        <v>55</v>
      </c>
      <c r="D113" s="70">
        <v>2638</v>
      </c>
      <c r="E113" s="198">
        <v>2700</v>
      </c>
      <c r="F113" s="83">
        <v>148</v>
      </c>
      <c r="G113" s="140">
        <f t="shared" si="7"/>
        <v>5.4814814814814818</v>
      </c>
    </row>
    <row r="114" spans="1:7" ht="12" customHeight="1">
      <c r="A114" s="350" t="s">
        <v>245</v>
      </c>
      <c r="B114" s="350"/>
      <c r="C114" s="350"/>
      <c r="D114" s="227">
        <v>3872.04</v>
      </c>
      <c r="E114" s="189">
        <f>E115</f>
        <v>6100</v>
      </c>
      <c r="F114" s="79">
        <f>F115</f>
        <v>6289.53</v>
      </c>
      <c r="G114" s="142">
        <f t="shared" si="7"/>
        <v>103.10704918032786</v>
      </c>
    </row>
    <row r="115" spans="1:7" ht="12" customHeight="1">
      <c r="A115" s="356" t="s">
        <v>145</v>
      </c>
      <c r="B115" s="356"/>
      <c r="C115" s="356"/>
      <c r="D115" s="228">
        <v>3872.04</v>
      </c>
      <c r="E115" s="190">
        <f>E117</f>
        <v>6100</v>
      </c>
      <c r="F115" s="80">
        <f>F117</f>
        <v>6289.53</v>
      </c>
      <c r="G115" s="143">
        <f t="shared" si="7"/>
        <v>103.10704918032786</v>
      </c>
    </row>
    <row r="116" spans="1:7" ht="12" customHeight="1">
      <c r="A116" s="366" t="s">
        <v>52</v>
      </c>
      <c r="B116" s="366"/>
      <c r="C116" s="366"/>
      <c r="D116" s="229">
        <v>3872.04</v>
      </c>
      <c r="E116" s="191">
        <f t="shared" ref="E116:F117" si="13">E117</f>
        <v>6100</v>
      </c>
      <c r="F116" s="81">
        <f t="shared" si="13"/>
        <v>6289.53</v>
      </c>
      <c r="G116" s="144">
        <f t="shared" si="7"/>
        <v>103.10704918032786</v>
      </c>
    </row>
    <row r="117" spans="1:7" ht="12" customHeight="1">
      <c r="A117" s="275"/>
      <c r="B117" s="276">
        <v>3</v>
      </c>
      <c r="C117" s="277" t="s">
        <v>53</v>
      </c>
      <c r="D117" s="225">
        <v>3872.04</v>
      </c>
      <c r="E117" s="187">
        <f t="shared" si="13"/>
        <v>6100</v>
      </c>
      <c r="F117" s="77">
        <f t="shared" si="13"/>
        <v>6289.53</v>
      </c>
      <c r="G117" s="140">
        <f t="shared" si="7"/>
        <v>103.10704918032786</v>
      </c>
    </row>
    <row r="118" spans="1:7" ht="12" customHeight="1">
      <c r="A118" s="275"/>
      <c r="B118" s="276">
        <v>32</v>
      </c>
      <c r="C118" s="277" t="s">
        <v>54</v>
      </c>
      <c r="D118" s="230">
        <v>3872.04</v>
      </c>
      <c r="E118" s="192">
        <f>SUM(E119,E120)</f>
        <v>6100</v>
      </c>
      <c r="F118" s="82">
        <f>SUM(F119,F120)</f>
        <v>6289.53</v>
      </c>
      <c r="G118" s="140">
        <f t="shared" si="7"/>
        <v>103.10704918032786</v>
      </c>
    </row>
    <row r="119" spans="1:7" ht="12" customHeight="1">
      <c r="A119" s="275"/>
      <c r="B119" s="278">
        <v>322</v>
      </c>
      <c r="C119" s="280" t="s">
        <v>58</v>
      </c>
      <c r="D119" s="70">
        <v>1235.04</v>
      </c>
      <c r="E119" s="198">
        <v>2700</v>
      </c>
      <c r="F119" s="83">
        <v>636.4</v>
      </c>
      <c r="G119" s="140">
        <f t="shared" si="7"/>
        <v>23.57037037037037</v>
      </c>
    </row>
    <row r="120" spans="1:7" ht="12" customHeight="1">
      <c r="A120" s="275"/>
      <c r="B120" s="278">
        <v>323</v>
      </c>
      <c r="C120" s="280" t="s">
        <v>55</v>
      </c>
      <c r="D120" s="70">
        <v>2367</v>
      </c>
      <c r="E120" s="198">
        <v>3400</v>
      </c>
      <c r="F120" s="301">
        <v>5653.13</v>
      </c>
      <c r="G120" s="140">
        <f t="shared" si="7"/>
        <v>166.26852941176472</v>
      </c>
    </row>
    <row r="121" spans="1:7" ht="12" customHeight="1">
      <c r="A121" s="350" t="s">
        <v>243</v>
      </c>
      <c r="B121" s="350"/>
      <c r="C121" s="350"/>
      <c r="D121" s="227">
        <v>32163.83</v>
      </c>
      <c r="E121" s="189">
        <f>E122</f>
        <v>34700</v>
      </c>
      <c r="F121" s="79">
        <f>F122</f>
        <v>13568.99</v>
      </c>
      <c r="G121" s="142">
        <f t="shared" si="7"/>
        <v>39.10371757925072</v>
      </c>
    </row>
    <row r="122" spans="1:7" ht="12" customHeight="1">
      <c r="A122" s="356" t="s">
        <v>145</v>
      </c>
      <c r="B122" s="356"/>
      <c r="C122" s="356"/>
      <c r="D122" s="228">
        <v>32163.83</v>
      </c>
      <c r="E122" s="190">
        <f>E125</f>
        <v>34700</v>
      </c>
      <c r="F122" s="80">
        <f>F125</f>
        <v>13568.99</v>
      </c>
      <c r="G122" s="143">
        <f t="shared" ref="G122:G185" si="14">F122/E122*100</f>
        <v>39.10371757925072</v>
      </c>
    </row>
    <row r="123" spans="1:7" ht="12" customHeight="1">
      <c r="A123" s="366" t="s">
        <v>244</v>
      </c>
      <c r="B123" s="366"/>
      <c r="C123" s="366"/>
      <c r="D123" s="229">
        <v>24520</v>
      </c>
      <c r="E123" s="191">
        <v>24520</v>
      </c>
      <c r="F123" s="81">
        <v>13568.99</v>
      </c>
      <c r="G123" s="144">
        <f t="shared" si="14"/>
        <v>55.338458401305054</v>
      </c>
    </row>
    <row r="124" spans="1:7" ht="12" customHeight="1">
      <c r="A124" s="366" t="s">
        <v>52</v>
      </c>
      <c r="B124" s="366"/>
      <c r="C124" s="366"/>
      <c r="D124" s="229">
        <v>10000</v>
      </c>
      <c r="E124" s="191">
        <v>10000</v>
      </c>
      <c r="F124" s="81">
        <v>0</v>
      </c>
      <c r="G124" s="144">
        <f t="shared" si="14"/>
        <v>0</v>
      </c>
    </row>
    <row r="125" spans="1:7" ht="12" customHeight="1">
      <c r="A125" s="275"/>
      <c r="B125" s="276">
        <v>3</v>
      </c>
      <c r="C125" s="277" t="s">
        <v>53</v>
      </c>
      <c r="D125" s="232">
        <v>32163.82</v>
      </c>
      <c r="E125" s="197">
        <f>E126</f>
        <v>34700</v>
      </c>
      <c r="F125" s="85">
        <f>F126</f>
        <v>13568.99</v>
      </c>
      <c r="G125" s="140">
        <f t="shared" si="14"/>
        <v>39.10371757925072</v>
      </c>
    </row>
    <row r="126" spans="1:7" ht="12" customHeight="1">
      <c r="A126" s="275"/>
      <c r="B126" s="276">
        <v>32</v>
      </c>
      <c r="C126" s="277" t="s">
        <v>54</v>
      </c>
      <c r="D126" s="232">
        <v>32163.82</v>
      </c>
      <c r="E126" s="197">
        <f>SUM(E127,E128)</f>
        <v>34700</v>
      </c>
      <c r="F126" s="85">
        <f>SUM(F127,F128)</f>
        <v>13568.99</v>
      </c>
      <c r="G126" s="140">
        <f t="shared" si="14"/>
        <v>39.10371757925072</v>
      </c>
    </row>
    <row r="127" spans="1:7" ht="12" customHeight="1">
      <c r="A127" s="275"/>
      <c r="B127" s="278">
        <v>322</v>
      </c>
      <c r="C127" s="280" t="s">
        <v>58</v>
      </c>
      <c r="D127" s="70">
        <v>14646.33</v>
      </c>
      <c r="E127" s="198">
        <v>16700</v>
      </c>
      <c r="F127" s="83">
        <v>10511.83</v>
      </c>
      <c r="G127" s="140">
        <f t="shared" si="14"/>
        <v>62.945089820359279</v>
      </c>
    </row>
    <row r="128" spans="1:7" ht="12" customHeight="1">
      <c r="A128" s="275"/>
      <c r="B128" s="278">
        <v>323</v>
      </c>
      <c r="C128" s="280" t="s">
        <v>55</v>
      </c>
      <c r="D128" s="70">
        <v>17517.5</v>
      </c>
      <c r="E128" s="198">
        <v>18000</v>
      </c>
      <c r="F128" s="83">
        <v>3057.16</v>
      </c>
      <c r="G128" s="140">
        <f t="shared" si="14"/>
        <v>16.984222222222222</v>
      </c>
    </row>
    <row r="129" spans="1:7" ht="12" customHeight="1">
      <c r="A129" s="350" t="s">
        <v>68</v>
      </c>
      <c r="B129" s="350"/>
      <c r="C129" s="350"/>
      <c r="D129" s="227">
        <v>0</v>
      </c>
      <c r="E129" s="189">
        <f>E130</f>
        <v>5600</v>
      </c>
      <c r="F129" s="79">
        <f>F130</f>
        <v>11787.5</v>
      </c>
      <c r="G129" s="151">
        <f t="shared" si="14"/>
        <v>210.49107142857144</v>
      </c>
    </row>
    <row r="130" spans="1:7" ht="12" customHeight="1">
      <c r="A130" s="356" t="s">
        <v>145</v>
      </c>
      <c r="B130" s="356"/>
      <c r="C130" s="356"/>
      <c r="D130" s="228">
        <v>0</v>
      </c>
      <c r="E130" s="190">
        <f>E132+E135</f>
        <v>5600</v>
      </c>
      <c r="F130" s="80">
        <f>F132+F135</f>
        <v>11787.5</v>
      </c>
      <c r="G130" s="152">
        <f t="shared" si="14"/>
        <v>210.49107142857144</v>
      </c>
    </row>
    <row r="131" spans="1:7" ht="12" customHeight="1">
      <c r="A131" s="353" t="s">
        <v>100</v>
      </c>
      <c r="B131" s="354"/>
      <c r="C131" s="354"/>
      <c r="D131" s="229">
        <v>0</v>
      </c>
      <c r="E131" s="191">
        <v>5320</v>
      </c>
      <c r="F131" s="81">
        <v>11787.5</v>
      </c>
      <c r="G131" s="153">
        <f t="shared" si="14"/>
        <v>221.56954887218046</v>
      </c>
    </row>
    <row r="132" spans="1:7" ht="12" customHeight="1">
      <c r="A132" s="275"/>
      <c r="B132" s="276">
        <v>3</v>
      </c>
      <c r="C132" s="277" t="s">
        <v>53</v>
      </c>
      <c r="D132" s="225">
        <v>0</v>
      </c>
      <c r="E132" s="187">
        <f t="shared" ref="E132:F133" si="15">E133</f>
        <v>2100</v>
      </c>
      <c r="F132" s="77">
        <f t="shared" si="15"/>
        <v>2125</v>
      </c>
      <c r="G132" s="140">
        <f t="shared" si="14"/>
        <v>101.19047619047619</v>
      </c>
    </row>
    <row r="133" spans="1:7" ht="12" customHeight="1">
      <c r="A133" s="275"/>
      <c r="B133" s="276">
        <v>32</v>
      </c>
      <c r="C133" s="277" t="s">
        <v>54</v>
      </c>
      <c r="D133" s="238">
        <v>0</v>
      </c>
      <c r="E133" s="203">
        <f t="shared" si="15"/>
        <v>2100</v>
      </c>
      <c r="F133" s="89">
        <f t="shared" si="15"/>
        <v>2125</v>
      </c>
      <c r="G133" s="140">
        <f t="shared" si="14"/>
        <v>101.19047619047619</v>
      </c>
    </row>
    <row r="134" spans="1:7" ht="12" customHeight="1">
      <c r="A134" s="275"/>
      <c r="B134" s="278">
        <v>323</v>
      </c>
      <c r="C134" s="280" t="s">
        <v>55</v>
      </c>
      <c r="D134" s="70">
        <v>0</v>
      </c>
      <c r="E134" s="198">
        <v>2100</v>
      </c>
      <c r="F134" s="83">
        <v>2125</v>
      </c>
      <c r="G134" s="140">
        <f t="shared" si="14"/>
        <v>101.19047619047619</v>
      </c>
    </row>
    <row r="135" spans="1:7" ht="12" customHeight="1">
      <c r="A135" s="275"/>
      <c r="B135" s="287">
        <v>4</v>
      </c>
      <c r="C135" s="277" t="s">
        <v>69</v>
      </c>
      <c r="D135" s="232">
        <v>0</v>
      </c>
      <c r="E135" s="197">
        <f t="shared" ref="E135:F136" si="16">SUM(E136)</f>
        <v>3500</v>
      </c>
      <c r="F135" s="85">
        <f t="shared" si="16"/>
        <v>9662.5</v>
      </c>
      <c r="G135" s="140">
        <f t="shared" si="14"/>
        <v>276.07142857142856</v>
      </c>
    </row>
    <row r="136" spans="1:7" ht="12" customHeight="1">
      <c r="A136" s="275"/>
      <c r="B136" s="287">
        <v>42</v>
      </c>
      <c r="C136" s="277" t="s">
        <v>70</v>
      </c>
      <c r="D136" s="232">
        <v>0</v>
      </c>
      <c r="E136" s="197">
        <f t="shared" si="16"/>
        <v>3500</v>
      </c>
      <c r="F136" s="85">
        <f t="shared" si="16"/>
        <v>9662.5</v>
      </c>
      <c r="G136" s="140">
        <f t="shared" si="14"/>
        <v>276.07142857142856</v>
      </c>
    </row>
    <row r="137" spans="1:7" ht="12" customHeight="1">
      <c r="A137" s="275"/>
      <c r="B137" s="288">
        <v>422</v>
      </c>
      <c r="C137" s="280" t="s">
        <v>37</v>
      </c>
      <c r="D137" s="70">
        <v>0</v>
      </c>
      <c r="E137" s="198">
        <v>3500</v>
      </c>
      <c r="F137" s="301">
        <v>9662.5</v>
      </c>
      <c r="G137" s="140">
        <f t="shared" si="14"/>
        <v>276.07142857142856</v>
      </c>
    </row>
    <row r="138" spans="1:7" ht="12" customHeight="1">
      <c r="A138" s="350" t="s">
        <v>241</v>
      </c>
      <c r="B138" s="350"/>
      <c r="C138" s="350"/>
      <c r="D138" s="234">
        <v>0</v>
      </c>
      <c r="E138" s="199">
        <f>E141</f>
        <v>5500</v>
      </c>
      <c r="F138" s="87">
        <f>F141</f>
        <v>0</v>
      </c>
      <c r="G138" s="151">
        <f t="shared" si="14"/>
        <v>0</v>
      </c>
    </row>
    <row r="139" spans="1:7" ht="12" customHeight="1">
      <c r="A139" s="356" t="s">
        <v>145</v>
      </c>
      <c r="B139" s="356"/>
      <c r="C139" s="356"/>
      <c r="D139" s="228">
        <v>0</v>
      </c>
      <c r="E139" s="190">
        <f t="shared" ref="E139:F141" si="17">E140</f>
        <v>5500</v>
      </c>
      <c r="F139" s="80">
        <f t="shared" si="17"/>
        <v>0</v>
      </c>
      <c r="G139" s="152">
        <f t="shared" si="14"/>
        <v>0</v>
      </c>
    </row>
    <row r="140" spans="1:7" ht="12" customHeight="1">
      <c r="A140" s="366" t="s">
        <v>242</v>
      </c>
      <c r="B140" s="366"/>
      <c r="C140" s="366"/>
      <c r="D140" s="229">
        <v>0</v>
      </c>
      <c r="E140" s="191">
        <f t="shared" si="17"/>
        <v>5500</v>
      </c>
      <c r="F140" s="81">
        <f t="shared" si="17"/>
        <v>0</v>
      </c>
      <c r="G140" s="153">
        <f t="shared" si="14"/>
        <v>0</v>
      </c>
    </row>
    <row r="141" spans="1:7" ht="12" customHeight="1">
      <c r="A141" s="275"/>
      <c r="B141" s="276">
        <v>3</v>
      </c>
      <c r="C141" s="277" t="s">
        <v>53</v>
      </c>
      <c r="D141" s="225">
        <v>0</v>
      </c>
      <c r="E141" s="187">
        <f t="shared" si="17"/>
        <v>5500</v>
      </c>
      <c r="F141" s="77">
        <f t="shared" si="17"/>
        <v>0</v>
      </c>
      <c r="G141" s="140">
        <f t="shared" si="14"/>
        <v>0</v>
      </c>
    </row>
    <row r="142" spans="1:7" ht="12" customHeight="1">
      <c r="A142" s="275"/>
      <c r="B142" s="276">
        <v>32</v>
      </c>
      <c r="C142" s="277" t="s">
        <v>54</v>
      </c>
      <c r="D142" s="238">
        <v>0</v>
      </c>
      <c r="E142" s="203">
        <f>SUM(E143,E144)</f>
        <v>5500</v>
      </c>
      <c r="F142" s="89">
        <f>SUM(F143,F144)</f>
        <v>0</v>
      </c>
      <c r="G142" s="140">
        <f t="shared" si="14"/>
        <v>0</v>
      </c>
    </row>
    <row r="143" spans="1:7" ht="12" customHeight="1">
      <c r="A143" s="275"/>
      <c r="B143" s="278">
        <v>323</v>
      </c>
      <c r="C143" s="280" t="s">
        <v>55</v>
      </c>
      <c r="D143" s="70">
        <v>0</v>
      </c>
      <c r="E143" s="198">
        <v>3400</v>
      </c>
      <c r="F143" s="83">
        <v>0</v>
      </c>
      <c r="G143" s="140">
        <f t="shared" si="14"/>
        <v>0</v>
      </c>
    </row>
    <row r="144" spans="1:7" ht="12" customHeight="1">
      <c r="A144" s="275"/>
      <c r="B144" s="278">
        <v>322</v>
      </c>
      <c r="C144" s="280" t="s">
        <v>58</v>
      </c>
      <c r="D144" s="70">
        <v>0</v>
      </c>
      <c r="E144" s="198">
        <v>2100</v>
      </c>
      <c r="F144" s="83">
        <v>0</v>
      </c>
      <c r="G144" s="140">
        <f t="shared" si="14"/>
        <v>0</v>
      </c>
    </row>
    <row r="145" spans="1:7" ht="12" customHeight="1">
      <c r="A145" s="374" t="s">
        <v>71</v>
      </c>
      <c r="B145" s="374"/>
      <c r="C145" s="374"/>
      <c r="D145" s="227">
        <v>10565.25</v>
      </c>
      <c r="E145" s="189">
        <f>E146</f>
        <v>31200</v>
      </c>
      <c r="F145" s="79">
        <f>F146</f>
        <v>562.5</v>
      </c>
      <c r="G145" s="151">
        <f t="shared" si="14"/>
        <v>1.8028846153846152</v>
      </c>
    </row>
    <row r="146" spans="1:7" ht="12" customHeight="1">
      <c r="A146" s="356" t="s">
        <v>239</v>
      </c>
      <c r="B146" s="356"/>
      <c r="C146" s="356"/>
      <c r="D146" s="228">
        <v>10565.25</v>
      </c>
      <c r="E146" s="190">
        <f>E148</f>
        <v>31200</v>
      </c>
      <c r="F146" s="80">
        <f>F148</f>
        <v>562.5</v>
      </c>
      <c r="G146" s="152">
        <f t="shared" si="14"/>
        <v>1.8028846153846152</v>
      </c>
    </row>
    <row r="147" spans="1:7" ht="12" customHeight="1">
      <c r="A147" s="357" t="s">
        <v>240</v>
      </c>
      <c r="B147" s="358"/>
      <c r="C147" s="358"/>
      <c r="D147" s="229">
        <v>10565.25</v>
      </c>
      <c r="E147" s="191">
        <f t="shared" ref="E147:F148" si="18">E148</f>
        <v>31200</v>
      </c>
      <c r="F147" s="81">
        <f t="shared" si="18"/>
        <v>562.5</v>
      </c>
      <c r="G147" s="153">
        <f t="shared" si="14"/>
        <v>1.8028846153846152</v>
      </c>
    </row>
    <row r="148" spans="1:7" ht="12" customHeight="1">
      <c r="A148" s="275"/>
      <c r="B148" s="276">
        <v>3</v>
      </c>
      <c r="C148" s="277" t="s">
        <v>53</v>
      </c>
      <c r="D148" s="232">
        <v>10565.25</v>
      </c>
      <c r="E148" s="197">
        <f t="shared" si="18"/>
        <v>31200</v>
      </c>
      <c r="F148" s="85">
        <f t="shared" si="18"/>
        <v>562.5</v>
      </c>
      <c r="G148" s="140">
        <f t="shared" si="14"/>
        <v>1.8028846153846152</v>
      </c>
    </row>
    <row r="149" spans="1:7" ht="12" customHeight="1">
      <c r="A149" s="275"/>
      <c r="B149" s="276">
        <v>32</v>
      </c>
      <c r="C149" s="277" t="s">
        <v>54</v>
      </c>
      <c r="D149" s="238">
        <v>10565.25</v>
      </c>
      <c r="E149" s="203">
        <f>SUM(E150,E151)</f>
        <v>31200</v>
      </c>
      <c r="F149" s="89">
        <f>SUM(F150,F151)</f>
        <v>562.5</v>
      </c>
      <c r="G149" s="140">
        <f t="shared" si="14"/>
        <v>1.8028846153846152</v>
      </c>
    </row>
    <row r="150" spans="1:7" ht="12" customHeight="1">
      <c r="A150" s="275"/>
      <c r="B150" s="278">
        <v>322</v>
      </c>
      <c r="C150" s="280" t="s">
        <v>58</v>
      </c>
      <c r="D150" s="70">
        <v>0</v>
      </c>
      <c r="E150" s="198">
        <v>200</v>
      </c>
      <c r="F150" s="83">
        <v>0</v>
      </c>
      <c r="G150" s="140">
        <f t="shared" si="14"/>
        <v>0</v>
      </c>
    </row>
    <row r="151" spans="1:7" ht="12" customHeight="1">
      <c r="A151" s="275"/>
      <c r="B151" s="278">
        <v>323</v>
      </c>
      <c r="C151" s="280" t="s">
        <v>55</v>
      </c>
      <c r="D151" s="70">
        <v>10565.25</v>
      </c>
      <c r="E151" s="198">
        <v>31000</v>
      </c>
      <c r="F151" s="83">
        <v>562.5</v>
      </c>
      <c r="G151" s="140">
        <f t="shared" si="14"/>
        <v>1.8145161290322582</v>
      </c>
    </row>
    <row r="152" spans="1:7" ht="12" customHeight="1">
      <c r="A152" s="363" t="s">
        <v>72</v>
      </c>
      <c r="B152" s="363"/>
      <c r="C152" s="363"/>
      <c r="D152" s="226">
        <v>78154.039999999994</v>
      </c>
      <c r="E152" s="188">
        <f>SUM(E153,E164,E182,E174)</f>
        <v>948818</v>
      </c>
      <c r="F152" s="78">
        <f>SUM(F153,F164,F182,F174)</f>
        <v>379708.5</v>
      </c>
      <c r="G152" s="141">
        <f t="shared" si="14"/>
        <v>40.01910798488224</v>
      </c>
    </row>
    <row r="153" spans="1:7" ht="12" customHeight="1">
      <c r="A153" s="350" t="s">
        <v>237</v>
      </c>
      <c r="B153" s="350"/>
      <c r="C153" s="350"/>
      <c r="D153" s="227">
        <v>0</v>
      </c>
      <c r="E153" s="189">
        <f>E154</f>
        <v>317860</v>
      </c>
      <c r="F153" s="79">
        <f>F154</f>
        <v>0</v>
      </c>
      <c r="G153" s="142">
        <f t="shared" si="14"/>
        <v>0</v>
      </c>
    </row>
    <row r="154" spans="1:7" ht="12" customHeight="1">
      <c r="A154" s="356" t="s">
        <v>145</v>
      </c>
      <c r="B154" s="356"/>
      <c r="C154" s="356"/>
      <c r="D154" s="231">
        <v>0</v>
      </c>
      <c r="E154" s="194">
        <f>E159</f>
        <v>317860</v>
      </c>
      <c r="F154" s="84">
        <f>F159</f>
        <v>0</v>
      </c>
      <c r="G154" s="143">
        <f t="shared" si="14"/>
        <v>0</v>
      </c>
    </row>
    <row r="155" spans="1:7" ht="12" customHeight="1">
      <c r="A155" s="366" t="s">
        <v>65</v>
      </c>
      <c r="B155" s="366"/>
      <c r="C155" s="366"/>
      <c r="D155" s="229">
        <v>0</v>
      </c>
      <c r="E155" s="191">
        <v>10000</v>
      </c>
      <c r="F155" s="81">
        <v>0</v>
      </c>
      <c r="G155" s="144">
        <f t="shared" si="14"/>
        <v>0</v>
      </c>
    </row>
    <row r="156" spans="1:7" ht="12" customHeight="1">
      <c r="A156" s="373" t="s">
        <v>73</v>
      </c>
      <c r="B156" s="373"/>
      <c r="C156" s="373"/>
      <c r="D156" s="229">
        <v>0</v>
      </c>
      <c r="E156" s="191">
        <v>325000</v>
      </c>
      <c r="F156" s="81">
        <v>0</v>
      </c>
      <c r="G156" s="144">
        <f t="shared" si="14"/>
        <v>0</v>
      </c>
    </row>
    <row r="157" spans="1:7" ht="12" customHeight="1">
      <c r="A157" s="366" t="s">
        <v>52</v>
      </c>
      <c r="B157" s="366"/>
      <c r="C157" s="366"/>
      <c r="D157" s="229">
        <v>0</v>
      </c>
      <c r="E157" s="191">
        <f>E154-E155-E156</f>
        <v>-17140</v>
      </c>
      <c r="F157" s="81">
        <f>F154-F155-F156</f>
        <v>0</v>
      </c>
      <c r="G157" s="144">
        <f t="shared" si="14"/>
        <v>0</v>
      </c>
    </row>
    <row r="158" spans="1:7" ht="12" customHeight="1">
      <c r="A158" s="289" t="s">
        <v>238</v>
      </c>
      <c r="B158" s="285"/>
      <c r="C158" s="285"/>
      <c r="D158" s="229">
        <v>0</v>
      </c>
      <c r="E158" s="191">
        <v>0</v>
      </c>
      <c r="F158" s="81">
        <v>0</v>
      </c>
      <c r="G158" s="144" t="e">
        <f t="shared" si="14"/>
        <v>#DIV/0!</v>
      </c>
    </row>
    <row r="159" spans="1:7" ht="12" customHeight="1">
      <c r="A159" s="275"/>
      <c r="B159" s="276">
        <v>4</v>
      </c>
      <c r="C159" s="277" t="s">
        <v>89</v>
      </c>
      <c r="D159" s="232">
        <v>0</v>
      </c>
      <c r="E159" s="197">
        <f>SUM(E160)</f>
        <v>317860</v>
      </c>
      <c r="F159" s="85">
        <f>SUM(F160)</f>
        <v>0</v>
      </c>
      <c r="G159" s="140">
        <f t="shared" si="14"/>
        <v>0</v>
      </c>
    </row>
    <row r="160" spans="1:7" ht="12" customHeight="1">
      <c r="A160" s="275"/>
      <c r="B160" s="276">
        <v>42</v>
      </c>
      <c r="C160" s="277" t="s">
        <v>90</v>
      </c>
      <c r="D160" s="232">
        <v>0</v>
      </c>
      <c r="E160" s="197">
        <f>SUM(E161,E162,E163)</f>
        <v>317860</v>
      </c>
      <c r="F160" s="85">
        <f>SUM(F161,F162,F163)</f>
        <v>0</v>
      </c>
      <c r="G160" s="140">
        <f t="shared" si="14"/>
        <v>0</v>
      </c>
    </row>
    <row r="161" spans="1:7" ht="12" customHeight="1">
      <c r="A161" s="275"/>
      <c r="B161" s="278">
        <v>421</v>
      </c>
      <c r="C161" s="280" t="s">
        <v>36</v>
      </c>
      <c r="D161" s="70">
        <v>0</v>
      </c>
      <c r="E161" s="198">
        <v>308560</v>
      </c>
      <c r="F161" s="83">
        <v>0</v>
      </c>
      <c r="G161" s="140">
        <f t="shared" si="14"/>
        <v>0</v>
      </c>
    </row>
    <row r="162" spans="1:7" ht="12" customHeight="1">
      <c r="A162" s="275"/>
      <c r="B162" s="278">
        <v>426</v>
      </c>
      <c r="C162" s="280" t="s">
        <v>233</v>
      </c>
      <c r="D162" s="70">
        <v>0</v>
      </c>
      <c r="E162" s="198">
        <v>9300</v>
      </c>
      <c r="F162" s="83">
        <v>0</v>
      </c>
      <c r="G162" s="140">
        <f t="shared" si="14"/>
        <v>0</v>
      </c>
    </row>
    <row r="163" spans="1:7" ht="12" customHeight="1">
      <c r="A163" s="275"/>
      <c r="B163" s="278">
        <v>422</v>
      </c>
      <c r="C163" s="280" t="s">
        <v>74</v>
      </c>
      <c r="D163" s="70">
        <v>0</v>
      </c>
      <c r="E163" s="198">
        <v>0</v>
      </c>
      <c r="F163" s="83">
        <f t="shared" ref="F163" si="19">E163</f>
        <v>0</v>
      </c>
      <c r="G163" s="140" t="e">
        <f t="shared" si="14"/>
        <v>#DIV/0!</v>
      </c>
    </row>
    <row r="164" spans="1:7" ht="12" customHeight="1">
      <c r="A164" s="350" t="s">
        <v>235</v>
      </c>
      <c r="B164" s="350"/>
      <c r="C164" s="350"/>
      <c r="D164" s="227">
        <v>0</v>
      </c>
      <c r="E164" s="189">
        <f>E165</f>
        <v>18442</v>
      </c>
      <c r="F164" s="79">
        <f>F165</f>
        <v>11582.5</v>
      </c>
      <c r="G164" s="142">
        <f t="shared" si="14"/>
        <v>62.805010302570217</v>
      </c>
    </row>
    <row r="165" spans="1:7" ht="12" customHeight="1">
      <c r="A165" s="356" t="s">
        <v>145</v>
      </c>
      <c r="B165" s="356"/>
      <c r="C165" s="356"/>
      <c r="D165" s="228">
        <v>0</v>
      </c>
      <c r="E165" s="190">
        <f>E168</f>
        <v>18442</v>
      </c>
      <c r="F165" s="80">
        <f>F168</f>
        <v>11582.5</v>
      </c>
      <c r="G165" s="143">
        <f t="shared" si="14"/>
        <v>62.805010302570217</v>
      </c>
    </row>
    <row r="166" spans="1:7" ht="12" customHeight="1">
      <c r="A166" s="366" t="s">
        <v>52</v>
      </c>
      <c r="B166" s="366"/>
      <c r="C166" s="366"/>
      <c r="D166" s="229">
        <v>0</v>
      </c>
      <c r="E166" s="191">
        <v>0</v>
      </c>
      <c r="F166" s="81">
        <v>0</v>
      </c>
      <c r="G166" s="144" t="e">
        <f t="shared" si="14"/>
        <v>#DIV/0!</v>
      </c>
    </row>
    <row r="167" spans="1:7" ht="12" customHeight="1">
      <c r="A167" s="366" t="s">
        <v>236</v>
      </c>
      <c r="B167" s="366"/>
      <c r="C167" s="366"/>
      <c r="D167" s="229">
        <v>0</v>
      </c>
      <c r="E167" s="191">
        <f>E168</f>
        <v>18442</v>
      </c>
      <c r="F167" s="81">
        <f>F168</f>
        <v>11582.5</v>
      </c>
      <c r="G167" s="144">
        <f t="shared" si="14"/>
        <v>62.805010302570217</v>
      </c>
    </row>
    <row r="168" spans="1:7" ht="12" customHeight="1">
      <c r="A168" s="275"/>
      <c r="B168" s="276">
        <v>4</v>
      </c>
      <c r="C168" s="277" t="s">
        <v>192</v>
      </c>
      <c r="D168" s="225">
        <v>0</v>
      </c>
      <c r="E168" s="187">
        <f>E169+E172</f>
        <v>18442</v>
      </c>
      <c r="F168" s="77">
        <f>F169+F172</f>
        <v>11582.5</v>
      </c>
      <c r="G168" s="140">
        <f t="shared" si="14"/>
        <v>62.805010302570217</v>
      </c>
    </row>
    <row r="169" spans="1:7" ht="12" customHeight="1">
      <c r="A169" s="275"/>
      <c r="B169" s="276">
        <v>42</v>
      </c>
      <c r="C169" s="277" t="s">
        <v>172</v>
      </c>
      <c r="D169" s="230">
        <v>0</v>
      </c>
      <c r="E169" s="192">
        <f>SUM(E170,E171)</f>
        <v>4100</v>
      </c>
      <c r="F169" s="82">
        <f>SUM(F170,F171)</f>
        <v>0</v>
      </c>
      <c r="G169" s="140">
        <f t="shared" si="14"/>
        <v>0</v>
      </c>
    </row>
    <row r="170" spans="1:7" ht="12" customHeight="1">
      <c r="A170" s="275"/>
      <c r="B170" s="278">
        <v>421</v>
      </c>
      <c r="C170" s="280" t="s">
        <v>194</v>
      </c>
      <c r="D170" s="70">
        <v>0</v>
      </c>
      <c r="E170" s="198">
        <v>2700</v>
      </c>
      <c r="F170" s="83">
        <v>0</v>
      </c>
      <c r="G170" s="140">
        <f t="shared" si="14"/>
        <v>0</v>
      </c>
    </row>
    <row r="171" spans="1:7" ht="12" customHeight="1">
      <c r="A171" s="275"/>
      <c r="B171" s="278">
        <v>422</v>
      </c>
      <c r="C171" s="280" t="s">
        <v>75</v>
      </c>
      <c r="D171" s="70">
        <v>0</v>
      </c>
      <c r="E171" s="198">
        <v>1400</v>
      </c>
      <c r="F171" s="83">
        <v>0</v>
      </c>
      <c r="G171" s="140">
        <f t="shared" si="14"/>
        <v>0</v>
      </c>
    </row>
    <row r="172" spans="1:7" ht="12" customHeight="1">
      <c r="A172" s="275"/>
      <c r="B172" s="290">
        <v>45</v>
      </c>
      <c r="C172" s="277" t="s">
        <v>60</v>
      </c>
      <c r="D172" s="232">
        <v>0</v>
      </c>
      <c r="E172" s="197">
        <f>SUM(E173)</f>
        <v>14342</v>
      </c>
      <c r="F172" s="85">
        <f>SUM(F173)</f>
        <v>11582.5</v>
      </c>
      <c r="G172" s="148">
        <f t="shared" si="14"/>
        <v>80.759308325198717</v>
      </c>
    </row>
    <row r="173" spans="1:7" ht="12" customHeight="1">
      <c r="A173" s="275"/>
      <c r="B173" s="278">
        <v>451</v>
      </c>
      <c r="C173" s="280" t="s">
        <v>40</v>
      </c>
      <c r="D173" s="70">
        <v>0</v>
      </c>
      <c r="E173" s="198">
        <v>14342</v>
      </c>
      <c r="F173" s="83">
        <v>11582.5</v>
      </c>
      <c r="G173" s="140">
        <f t="shared" si="14"/>
        <v>80.759308325198717</v>
      </c>
    </row>
    <row r="174" spans="1:7" ht="12" customHeight="1">
      <c r="A174" s="350" t="s">
        <v>234</v>
      </c>
      <c r="B174" s="350"/>
      <c r="C174" s="350"/>
      <c r="D174" s="234">
        <v>0</v>
      </c>
      <c r="E174" s="199">
        <f>E175</f>
        <v>561500</v>
      </c>
      <c r="F174" s="87">
        <f>F175</f>
        <v>368126</v>
      </c>
      <c r="G174" s="149">
        <f t="shared" si="14"/>
        <v>65.561175422974173</v>
      </c>
    </row>
    <row r="175" spans="1:7" ht="12" customHeight="1">
      <c r="A175" s="356" t="s">
        <v>145</v>
      </c>
      <c r="B175" s="356"/>
      <c r="C175" s="356"/>
      <c r="D175" s="228">
        <v>0</v>
      </c>
      <c r="E175" s="190">
        <f>E178</f>
        <v>561500</v>
      </c>
      <c r="F175" s="80">
        <f>F178</f>
        <v>368126</v>
      </c>
      <c r="G175" s="143">
        <f t="shared" si="14"/>
        <v>65.561175422974173</v>
      </c>
    </row>
    <row r="176" spans="1:7" ht="12" customHeight="1">
      <c r="A176" s="366" t="s">
        <v>52</v>
      </c>
      <c r="B176" s="366"/>
      <c r="C176" s="366"/>
      <c r="D176" s="229">
        <v>0</v>
      </c>
      <c r="E176" s="191">
        <v>500000</v>
      </c>
      <c r="F176" s="81">
        <v>296086</v>
      </c>
      <c r="G176" s="144">
        <f t="shared" si="14"/>
        <v>59.217200000000005</v>
      </c>
    </row>
    <row r="177" spans="1:7" ht="12" customHeight="1">
      <c r="A177" s="366" t="s">
        <v>65</v>
      </c>
      <c r="B177" s="366"/>
      <c r="C177" s="366"/>
      <c r="D177" s="229">
        <v>0</v>
      </c>
      <c r="E177" s="191">
        <v>72040</v>
      </c>
      <c r="F177" s="81">
        <v>72040</v>
      </c>
      <c r="G177" s="144">
        <f t="shared" si="14"/>
        <v>100</v>
      </c>
    </row>
    <row r="178" spans="1:7" ht="12" customHeight="1">
      <c r="A178" s="275"/>
      <c r="B178" s="276">
        <v>4</v>
      </c>
      <c r="C178" s="277" t="s">
        <v>89</v>
      </c>
      <c r="D178" s="225">
        <v>0</v>
      </c>
      <c r="E178" s="187">
        <f>E179</f>
        <v>561500</v>
      </c>
      <c r="F178" s="77">
        <f>F179</f>
        <v>368126</v>
      </c>
      <c r="G178" s="140">
        <f t="shared" si="14"/>
        <v>65.561175422974173</v>
      </c>
    </row>
    <row r="179" spans="1:7" ht="12" customHeight="1">
      <c r="A179" s="275"/>
      <c r="B179" s="276">
        <v>42</v>
      </c>
      <c r="C179" s="277" t="s">
        <v>90</v>
      </c>
      <c r="D179" s="230">
        <v>0</v>
      </c>
      <c r="E179" s="192">
        <f>SUM(E180,E181)</f>
        <v>561500</v>
      </c>
      <c r="F179" s="82">
        <f>SUM(F180,F181)</f>
        <v>368126</v>
      </c>
      <c r="G179" s="140">
        <f t="shared" si="14"/>
        <v>65.561175422974173</v>
      </c>
    </row>
    <row r="180" spans="1:7" ht="12" customHeight="1">
      <c r="A180" s="275"/>
      <c r="B180" s="278">
        <v>421</v>
      </c>
      <c r="C180" s="280" t="s">
        <v>36</v>
      </c>
      <c r="D180" s="70">
        <v>0</v>
      </c>
      <c r="E180" s="198">
        <v>560000</v>
      </c>
      <c r="F180" s="83">
        <v>368126</v>
      </c>
      <c r="G180" s="140">
        <f t="shared" si="14"/>
        <v>65.736785714285716</v>
      </c>
    </row>
    <row r="181" spans="1:7" ht="12" customHeight="1">
      <c r="A181" s="275"/>
      <c r="B181" s="278">
        <v>422</v>
      </c>
      <c r="C181" s="280" t="s">
        <v>75</v>
      </c>
      <c r="D181" s="70">
        <v>0</v>
      </c>
      <c r="E181" s="198">
        <v>1500</v>
      </c>
      <c r="F181" s="83">
        <v>0</v>
      </c>
      <c r="G181" s="140">
        <f t="shared" si="14"/>
        <v>0</v>
      </c>
    </row>
    <row r="182" spans="1:7" ht="12" customHeight="1">
      <c r="A182" s="350" t="s">
        <v>231</v>
      </c>
      <c r="B182" s="350"/>
      <c r="C182" s="350"/>
      <c r="D182" s="227">
        <v>78154.039999999994</v>
      </c>
      <c r="E182" s="189">
        <f>E183</f>
        <v>51016</v>
      </c>
      <c r="F182" s="90">
        <f>F183</f>
        <v>0</v>
      </c>
      <c r="G182" s="151">
        <f t="shared" si="14"/>
        <v>0</v>
      </c>
    </row>
    <row r="183" spans="1:7" ht="12" customHeight="1">
      <c r="A183" s="356" t="s">
        <v>145</v>
      </c>
      <c r="B183" s="356"/>
      <c r="C183" s="356"/>
      <c r="D183" s="228">
        <v>78154.039999999994</v>
      </c>
      <c r="E183" s="190">
        <f>SUM(E187,E190)</f>
        <v>51016</v>
      </c>
      <c r="F183" s="91">
        <f>SUM(F187,F190)</f>
        <v>0</v>
      </c>
      <c r="G183" s="152">
        <f t="shared" si="14"/>
        <v>0</v>
      </c>
    </row>
    <row r="184" spans="1:7" ht="12" customHeight="1">
      <c r="A184" s="366" t="s">
        <v>52</v>
      </c>
      <c r="B184" s="366"/>
      <c r="C184" s="366"/>
      <c r="D184" s="229">
        <v>0</v>
      </c>
      <c r="E184" s="191">
        <v>0</v>
      </c>
      <c r="F184" s="92">
        <v>0</v>
      </c>
      <c r="G184" s="153" t="e">
        <f t="shared" si="14"/>
        <v>#DIV/0!</v>
      </c>
    </row>
    <row r="185" spans="1:7" ht="12" customHeight="1">
      <c r="A185" s="366" t="s">
        <v>65</v>
      </c>
      <c r="B185" s="366"/>
      <c r="C185" s="366"/>
      <c r="D185" s="229">
        <v>67764.039999999994</v>
      </c>
      <c r="E185" s="191">
        <v>125000</v>
      </c>
      <c r="F185" s="92">
        <v>0</v>
      </c>
      <c r="G185" s="153">
        <f t="shared" si="14"/>
        <v>0</v>
      </c>
    </row>
    <row r="186" spans="1:7" ht="12" customHeight="1">
      <c r="A186" s="361" t="s">
        <v>73</v>
      </c>
      <c r="B186" s="361"/>
      <c r="C186" s="361"/>
      <c r="D186" s="229">
        <v>10390</v>
      </c>
      <c r="E186" s="191">
        <f>E183-E184-E185</f>
        <v>-73984</v>
      </c>
      <c r="F186" s="92">
        <f>F183-F184-F185</f>
        <v>0</v>
      </c>
      <c r="G186" s="153">
        <f t="shared" ref="G186:G249" si="20">F186/E186*100</f>
        <v>0</v>
      </c>
    </row>
    <row r="187" spans="1:7" ht="12" customHeight="1">
      <c r="A187" s="291"/>
      <c r="B187" s="276">
        <v>3</v>
      </c>
      <c r="C187" s="277" t="s">
        <v>53</v>
      </c>
      <c r="D187" s="225">
        <v>5275.91</v>
      </c>
      <c r="E187" s="187">
        <f t="shared" ref="E187:F188" si="21">E188</f>
        <v>1400</v>
      </c>
      <c r="F187" s="77">
        <f t="shared" si="21"/>
        <v>0</v>
      </c>
      <c r="G187" s="140">
        <f t="shared" si="20"/>
        <v>0</v>
      </c>
    </row>
    <row r="188" spans="1:7" ht="12" customHeight="1">
      <c r="A188" s="291"/>
      <c r="B188" s="276">
        <v>32</v>
      </c>
      <c r="C188" s="277" t="s">
        <v>54</v>
      </c>
      <c r="D188" s="225">
        <v>5275.91</v>
      </c>
      <c r="E188" s="187">
        <f t="shared" si="21"/>
        <v>1400</v>
      </c>
      <c r="F188" s="77">
        <f t="shared" si="21"/>
        <v>0</v>
      </c>
      <c r="G188" s="140">
        <f t="shared" si="20"/>
        <v>0</v>
      </c>
    </row>
    <row r="189" spans="1:7" ht="12" customHeight="1">
      <c r="A189" s="291"/>
      <c r="B189" s="278">
        <v>323</v>
      </c>
      <c r="C189" s="280" t="s">
        <v>232</v>
      </c>
      <c r="D189" s="70">
        <v>5275.91</v>
      </c>
      <c r="E189" s="198">
        <v>1400</v>
      </c>
      <c r="F189" s="83">
        <v>0</v>
      </c>
      <c r="G189" s="140">
        <f t="shared" si="20"/>
        <v>0</v>
      </c>
    </row>
    <row r="190" spans="1:7" ht="12" customHeight="1">
      <c r="A190" s="275"/>
      <c r="B190" s="290">
        <v>4</v>
      </c>
      <c r="C190" s="277" t="s">
        <v>69</v>
      </c>
      <c r="D190" s="232">
        <v>72878.13</v>
      </c>
      <c r="E190" s="197">
        <f>E191</f>
        <v>49616</v>
      </c>
      <c r="F190" s="85">
        <f>F191</f>
        <v>0</v>
      </c>
      <c r="G190" s="140">
        <f t="shared" si="20"/>
        <v>0</v>
      </c>
    </row>
    <row r="191" spans="1:7" ht="12" customHeight="1">
      <c r="A191" s="275"/>
      <c r="B191" s="290">
        <v>42</v>
      </c>
      <c r="C191" s="277" t="s">
        <v>172</v>
      </c>
      <c r="D191" s="232">
        <v>72878.13</v>
      </c>
      <c r="E191" s="197">
        <f>SUM(E192,E193)</f>
        <v>49616</v>
      </c>
      <c r="F191" s="85">
        <f>SUM(F192,F193)</f>
        <v>0</v>
      </c>
      <c r="G191" s="140">
        <f t="shared" si="20"/>
        <v>0</v>
      </c>
    </row>
    <row r="192" spans="1:7" ht="12.75" customHeight="1">
      <c r="A192" s="275"/>
      <c r="B192" s="292">
        <v>421</v>
      </c>
      <c r="C192" s="280" t="s">
        <v>36</v>
      </c>
      <c r="D192" s="70">
        <v>72878.13</v>
      </c>
      <c r="E192" s="198">
        <v>48116</v>
      </c>
      <c r="F192" s="83">
        <v>0</v>
      </c>
      <c r="G192" s="140">
        <f t="shared" si="20"/>
        <v>0</v>
      </c>
    </row>
    <row r="193" spans="1:7" ht="12" customHeight="1">
      <c r="A193" s="275"/>
      <c r="B193" s="278">
        <v>426</v>
      </c>
      <c r="C193" s="280" t="s">
        <v>233</v>
      </c>
      <c r="D193" s="70">
        <v>0</v>
      </c>
      <c r="E193" s="198">
        <v>1500</v>
      </c>
      <c r="F193" s="83">
        <v>0</v>
      </c>
      <c r="G193" s="140">
        <f t="shared" si="20"/>
        <v>0</v>
      </c>
    </row>
    <row r="194" spans="1:7" ht="12" customHeight="1">
      <c r="A194" s="363" t="s">
        <v>229</v>
      </c>
      <c r="B194" s="363"/>
      <c r="C194" s="363"/>
      <c r="D194" s="226">
        <v>0</v>
      </c>
      <c r="E194" s="188">
        <f>SUM(E195)</f>
        <v>97500</v>
      </c>
      <c r="F194" s="78">
        <f>SUM(F195)</f>
        <v>13924.97</v>
      </c>
      <c r="G194" s="141">
        <f t="shared" si="20"/>
        <v>14.282020512820512</v>
      </c>
    </row>
    <row r="195" spans="1:7" ht="12" customHeight="1">
      <c r="A195" s="350" t="s">
        <v>230</v>
      </c>
      <c r="B195" s="350"/>
      <c r="C195" s="350"/>
      <c r="D195" s="239">
        <v>0</v>
      </c>
      <c r="E195" s="204">
        <f>E196</f>
        <v>97500</v>
      </c>
      <c r="F195" s="93">
        <f>F196</f>
        <v>13924.97</v>
      </c>
      <c r="G195" s="142">
        <f t="shared" si="20"/>
        <v>14.282020512820512</v>
      </c>
    </row>
    <row r="196" spans="1:7" ht="12" customHeight="1">
      <c r="A196" s="356" t="s">
        <v>145</v>
      </c>
      <c r="B196" s="356"/>
      <c r="C196" s="356"/>
      <c r="D196" s="228">
        <v>0</v>
      </c>
      <c r="E196" s="190">
        <f>E199</f>
        <v>97500</v>
      </c>
      <c r="F196" s="80">
        <f>F199</f>
        <v>13924.97</v>
      </c>
      <c r="G196" s="143">
        <f t="shared" si="20"/>
        <v>14.282020512820512</v>
      </c>
    </row>
    <row r="197" spans="1:7" ht="12" customHeight="1">
      <c r="A197" s="366" t="s">
        <v>65</v>
      </c>
      <c r="B197" s="366"/>
      <c r="C197" s="366"/>
      <c r="D197" s="229">
        <v>0</v>
      </c>
      <c r="E197" s="191">
        <v>80000</v>
      </c>
      <c r="F197" s="81">
        <v>13924.97</v>
      </c>
      <c r="G197" s="144">
        <f t="shared" si="20"/>
        <v>17.406212499999999</v>
      </c>
    </row>
    <row r="198" spans="1:7" ht="12" customHeight="1">
      <c r="A198" s="361" t="s">
        <v>73</v>
      </c>
      <c r="B198" s="361"/>
      <c r="C198" s="361"/>
      <c r="D198" s="229">
        <v>0</v>
      </c>
      <c r="E198" s="191">
        <f>SUM(E196-E197)</f>
        <v>17500</v>
      </c>
      <c r="F198" s="81">
        <f>SUM(F196-F197)</f>
        <v>0</v>
      </c>
      <c r="G198" s="144">
        <f t="shared" si="20"/>
        <v>0</v>
      </c>
    </row>
    <row r="199" spans="1:7" ht="12" customHeight="1">
      <c r="A199" s="275"/>
      <c r="B199" s="276">
        <v>4</v>
      </c>
      <c r="C199" s="277" t="s">
        <v>76</v>
      </c>
      <c r="D199" s="232">
        <v>0</v>
      </c>
      <c r="E199" s="197">
        <f>E200</f>
        <v>97500</v>
      </c>
      <c r="F199" s="85">
        <f>F200</f>
        <v>13924.97</v>
      </c>
      <c r="G199" s="140">
        <f t="shared" si="20"/>
        <v>14.282020512820512</v>
      </c>
    </row>
    <row r="200" spans="1:7" ht="12" customHeight="1">
      <c r="A200" s="275"/>
      <c r="B200" s="276">
        <v>42</v>
      </c>
      <c r="C200" s="277" t="s">
        <v>172</v>
      </c>
      <c r="D200" s="230">
        <v>0</v>
      </c>
      <c r="E200" s="192">
        <f>SUM(E201:E201)</f>
        <v>97500</v>
      </c>
      <c r="F200" s="82">
        <f>SUM(F201:F201)</f>
        <v>13924.97</v>
      </c>
      <c r="G200" s="140">
        <f t="shared" si="20"/>
        <v>14.282020512820512</v>
      </c>
    </row>
    <row r="201" spans="1:7" ht="12" customHeight="1">
      <c r="A201" s="275"/>
      <c r="B201" s="278">
        <v>421</v>
      </c>
      <c r="C201" s="280" t="s">
        <v>36</v>
      </c>
      <c r="D201" s="70">
        <v>0</v>
      </c>
      <c r="E201" s="198">
        <v>97500</v>
      </c>
      <c r="F201" s="83">
        <v>13924.97</v>
      </c>
      <c r="G201" s="140">
        <f t="shared" si="20"/>
        <v>14.282020512820512</v>
      </c>
    </row>
    <row r="202" spans="1:7" ht="12" customHeight="1">
      <c r="A202" s="363" t="s">
        <v>224</v>
      </c>
      <c r="B202" s="363"/>
      <c r="C202" s="363"/>
      <c r="D202" s="226">
        <v>0</v>
      </c>
      <c r="E202" s="205">
        <f t="shared" ref="E202:F203" si="22">E203</f>
        <v>0</v>
      </c>
      <c r="F202" s="94">
        <f t="shared" si="22"/>
        <v>0</v>
      </c>
      <c r="G202" s="141" t="e">
        <f t="shared" si="20"/>
        <v>#DIV/0!</v>
      </c>
    </row>
    <row r="203" spans="1:7" ht="12" customHeight="1">
      <c r="A203" s="350" t="s">
        <v>225</v>
      </c>
      <c r="B203" s="350"/>
      <c r="C203" s="350"/>
      <c r="D203" s="227">
        <v>0</v>
      </c>
      <c r="E203" s="189">
        <f t="shared" si="22"/>
        <v>0</v>
      </c>
      <c r="F203" s="79">
        <f t="shared" si="22"/>
        <v>0</v>
      </c>
      <c r="G203" s="142" t="e">
        <f t="shared" si="20"/>
        <v>#DIV/0!</v>
      </c>
    </row>
    <row r="204" spans="1:7" ht="12" customHeight="1">
      <c r="A204" s="372" t="s">
        <v>226</v>
      </c>
      <c r="B204" s="372"/>
      <c r="C204" s="372"/>
      <c r="D204" s="228">
        <v>0</v>
      </c>
      <c r="E204" s="190">
        <f>SUM(E207+E210)</f>
        <v>0</v>
      </c>
      <c r="F204" s="80">
        <f>SUM(F207+F210)</f>
        <v>0</v>
      </c>
      <c r="G204" s="143" t="e">
        <f t="shared" si="20"/>
        <v>#DIV/0!</v>
      </c>
    </row>
    <row r="205" spans="1:7" ht="12" customHeight="1">
      <c r="A205" s="366" t="s">
        <v>52</v>
      </c>
      <c r="B205" s="366"/>
      <c r="C205" s="366"/>
      <c r="D205" s="229">
        <v>0</v>
      </c>
      <c r="E205" s="191">
        <f>SUM(E210,E207)</f>
        <v>0</v>
      </c>
      <c r="F205" s="81">
        <f>SUM(F210,F207)</f>
        <v>0</v>
      </c>
      <c r="G205" s="144" t="e">
        <f t="shared" si="20"/>
        <v>#DIV/0!</v>
      </c>
    </row>
    <row r="206" spans="1:7" ht="12" customHeight="1">
      <c r="A206" s="366" t="s">
        <v>227</v>
      </c>
      <c r="B206" s="366"/>
      <c r="C206" s="366"/>
      <c r="D206" s="229">
        <v>0</v>
      </c>
      <c r="E206" s="191">
        <v>0</v>
      </c>
      <c r="F206" s="81">
        <v>1</v>
      </c>
      <c r="G206" s="144" t="e">
        <f t="shared" si="20"/>
        <v>#DIV/0!</v>
      </c>
    </row>
    <row r="207" spans="1:7" ht="12" customHeight="1">
      <c r="A207" s="275"/>
      <c r="B207" s="276">
        <v>4</v>
      </c>
      <c r="C207" s="277" t="s">
        <v>192</v>
      </c>
      <c r="D207" s="232">
        <v>0</v>
      </c>
      <c r="E207" s="197">
        <f>E208</f>
        <v>0</v>
      </c>
      <c r="F207" s="85">
        <f>F208</f>
        <v>0</v>
      </c>
      <c r="G207" s="140" t="e">
        <f t="shared" si="20"/>
        <v>#DIV/0!</v>
      </c>
    </row>
    <row r="208" spans="1:7" ht="12" customHeight="1">
      <c r="A208" s="275"/>
      <c r="B208" s="276">
        <v>42</v>
      </c>
      <c r="C208" s="277" t="s">
        <v>172</v>
      </c>
      <c r="D208" s="230">
        <v>0</v>
      </c>
      <c r="E208" s="192">
        <f>SUM(E209:E209)</f>
        <v>0</v>
      </c>
      <c r="F208" s="82">
        <f>SUM(F209:F209)</f>
        <v>0</v>
      </c>
      <c r="G208" s="140" t="e">
        <f t="shared" si="20"/>
        <v>#DIV/0!</v>
      </c>
    </row>
    <row r="209" spans="1:7" ht="12" customHeight="1">
      <c r="A209" s="275"/>
      <c r="B209" s="278">
        <v>422</v>
      </c>
      <c r="C209" s="280" t="s">
        <v>228</v>
      </c>
      <c r="D209" s="70">
        <v>0</v>
      </c>
      <c r="E209" s="198">
        <v>0</v>
      </c>
      <c r="F209" s="83">
        <f>E209</f>
        <v>0</v>
      </c>
      <c r="G209" s="140" t="e">
        <f t="shared" si="20"/>
        <v>#DIV/0!</v>
      </c>
    </row>
    <row r="210" spans="1:7" ht="12" customHeight="1">
      <c r="A210" s="275"/>
      <c r="B210" s="290">
        <v>3</v>
      </c>
      <c r="C210" s="277" t="s">
        <v>53</v>
      </c>
      <c r="D210" s="232">
        <v>0</v>
      </c>
      <c r="E210" s="206">
        <f>SUM(E211,E213)</f>
        <v>0</v>
      </c>
      <c r="F210" s="95">
        <f>SUM(F211,F213)</f>
        <v>0</v>
      </c>
      <c r="G210" s="148" t="e">
        <f t="shared" si="20"/>
        <v>#DIV/0!</v>
      </c>
    </row>
    <row r="211" spans="1:7" ht="12" customHeight="1">
      <c r="A211" s="275"/>
      <c r="B211" s="290">
        <v>36</v>
      </c>
      <c r="C211" s="277" t="s">
        <v>86</v>
      </c>
      <c r="D211" s="230">
        <v>0</v>
      </c>
      <c r="E211" s="192">
        <f>SUM(E212:E212)</f>
        <v>0</v>
      </c>
      <c r="F211" s="82">
        <f>SUM(F212:F212)</f>
        <v>0</v>
      </c>
      <c r="G211" s="140" t="e">
        <f t="shared" si="20"/>
        <v>#DIV/0!</v>
      </c>
    </row>
    <row r="212" spans="1:7" ht="12" customHeight="1">
      <c r="A212" s="275"/>
      <c r="B212" s="278">
        <v>363</v>
      </c>
      <c r="C212" s="280" t="s">
        <v>77</v>
      </c>
      <c r="D212" s="70">
        <v>0</v>
      </c>
      <c r="E212" s="198">
        <v>0</v>
      </c>
      <c r="F212" s="83">
        <f>E212</f>
        <v>0</v>
      </c>
      <c r="G212" s="140" t="e">
        <f t="shared" si="20"/>
        <v>#DIV/0!</v>
      </c>
    </row>
    <row r="213" spans="1:7" ht="12" customHeight="1">
      <c r="A213" s="275"/>
      <c r="B213" s="290">
        <v>38</v>
      </c>
      <c r="C213" s="277" t="s">
        <v>78</v>
      </c>
      <c r="D213" s="230">
        <v>0</v>
      </c>
      <c r="E213" s="192">
        <f>SUM(E214:E214)</f>
        <v>0</v>
      </c>
      <c r="F213" s="82">
        <f>SUM(F214:F214)</f>
        <v>0</v>
      </c>
      <c r="G213" s="140" t="e">
        <f t="shared" si="20"/>
        <v>#DIV/0!</v>
      </c>
    </row>
    <row r="214" spans="1:7" ht="12" customHeight="1">
      <c r="A214" s="275"/>
      <c r="B214" s="278">
        <v>386</v>
      </c>
      <c r="C214" s="280" t="s">
        <v>32</v>
      </c>
      <c r="D214" s="70">
        <v>0</v>
      </c>
      <c r="E214" s="198">
        <v>0</v>
      </c>
      <c r="F214" s="83">
        <f>E214</f>
        <v>0</v>
      </c>
      <c r="G214" s="140" t="e">
        <f t="shared" si="20"/>
        <v>#DIV/0!</v>
      </c>
    </row>
    <row r="215" spans="1:7" ht="12" customHeight="1">
      <c r="A215" s="362" t="s">
        <v>79</v>
      </c>
      <c r="B215" s="362"/>
      <c r="C215" s="362"/>
      <c r="D215" s="96">
        <f>SUM(D216,D227)</f>
        <v>18930.580000000002</v>
      </c>
      <c r="E215" s="207">
        <f>SUM(E216,E227)</f>
        <v>128367</v>
      </c>
      <c r="F215" s="96">
        <f>SUM(F216,F227)</f>
        <v>12116.66</v>
      </c>
      <c r="G215" s="140">
        <f t="shared" si="20"/>
        <v>9.4390770213528405</v>
      </c>
    </row>
    <row r="216" spans="1:7" ht="12" customHeight="1">
      <c r="A216" s="363" t="s">
        <v>222</v>
      </c>
      <c r="B216" s="363"/>
      <c r="C216" s="363"/>
      <c r="D216" s="226">
        <v>0</v>
      </c>
      <c r="E216" s="188">
        <f t="shared" ref="E216:F217" si="23">E217</f>
        <v>9500</v>
      </c>
      <c r="F216" s="78">
        <f t="shared" si="23"/>
        <v>0</v>
      </c>
      <c r="G216" s="141">
        <f t="shared" si="20"/>
        <v>0</v>
      </c>
    </row>
    <row r="217" spans="1:7" ht="12" customHeight="1">
      <c r="A217" s="350" t="s">
        <v>223</v>
      </c>
      <c r="B217" s="350"/>
      <c r="C217" s="350"/>
      <c r="D217" s="239">
        <v>0</v>
      </c>
      <c r="E217" s="204">
        <f t="shared" si="23"/>
        <v>9500</v>
      </c>
      <c r="F217" s="93">
        <f t="shared" si="23"/>
        <v>0</v>
      </c>
      <c r="G217" s="142">
        <f t="shared" si="20"/>
        <v>0</v>
      </c>
    </row>
    <row r="218" spans="1:7" ht="12" customHeight="1">
      <c r="A218" s="356" t="s">
        <v>145</v>
      </c>
      <c r="B218" s="356"/>
      <c r="C218" s="356"/>
      <c r="D218" s="228">
        <v>0</v>
      </c>
      <c r="E218" s="190">
        <f>SUM(E221)</f>
        <v>9500</v>
      </c>
      <c r="F218" s="80">
        <f>SUM(F221)</f>
        <v>0</v>
      </c>
      <c r="G218" s="143">
        <f t="shared" si="20"/>
        <v>0</v>
      </c>
    </row>
    <row r="219" spans="1:7" ht="12" customHeight="1">
      <c r="A219" s="366" t="s">
        <v>65</v>
      </c>
      <c r="B219" s="366"/>
      <c r="C219" s="366"/>
      <c r="D219" s="229">
        <v>0</v>
      </c>
      <c r="E219" s="191">
        <v>0</v>
      </c>
      <c r="F219" s="81">
        <v>0</v>
      </c>
      <c r="G219" s="144" t="e">
        <f t="shared" si="20"/>
        <v>#DIV/0!</v>
      </c>
    </row>
    <row r="220" spans="1:7" ht="12" customHeight="1">
      <c r="A220" s="366" t="s">
        <v>80</v>
      </c>
      <c r="B220" s="366"/>
      <c r="C220" s="366"/>
      <c r="D220" s="229">
        <v>0</v>
      </c>
      <c r="E220" s="191">
        <f>E221</f>
        <v>9500</v>
      </c>
      <c r="F220" s="81">
        <f>F221</f>
        <v>0</v>
      </c>
      <c r="G220" s="144">
        <f t="shared" si="20"/>
        <v>0</v>
      </c>
    </row>
    <row r="221" spans="1:7" ht="12" customHeight="1">
      <c r="A221" s="275"/>
      <c r="B221" s="276">
        <v>4</v>
      </c>
      <c r="C221" s="277" t="s">
        <v>192</v>
      </c>
      <c r="D221" s="232">
        <v>0</v>
      </c>
      <c r="E221" s="197">
        <f>SUM(E222+E225)</f>
        <v>9500</v>
      </c>
      <c r="F221" s="85">
        <f>SUM(F222+F225)</f>
        <v>0</v>
      </c>
      <c r="G221" s="140">
        <f t="shared" si="20"/>
        <v>0</v>
      </c>
    </row>
    <row r="222" spans="1:7" ht="12" customHeight="1">
      <c r="A222" s="275"/>
      <c r="B222" s="276">
        <v>42</v>
      </c>
      <c r="C222" s="277" t="s">
        <v>172</v>
      </c>
      <c r="D222" s="230">
        <v>0</v>
      </c>
      <c r="E222" s="192">
        <f>SUM(E223:E224)</f>
        <v>8100</v>
      </c>
      <c r="F222" s="82">
        <f>SUM(F223:F224)</f>
        <v>0</v>
      </c>
      <c r="G222" s="140">
        <f t="shared" si="20"/>
        <v>0</v>
      </c>
    </row>
    <row r="223" spans="1:7" ht="12" customHeight="1">
      <c r="A223" s="275"/>
      <c r="B223" s="278">
        <v>421</v>
      </c>
      <c r="C223" s="280" t="s">
        <v>36</v>
      </c>
      <c r="D223" s="70">
        <v>0</v>
      </c>
      <c r="E223" s="198">
        <v>6700</v>
      </c>
      <c r="F223" s="83">
        <v>0</v>
      </c>
      <c r="G223" s="140">
        <f t="shared" si="20"/>
        <v>0</v>
      </c>
    </row>
    <row r="224" spans="1:7" ht="12" customHeight="1">
      <c r="A224" s="275"/>
      <c r="B224" s="278">
        <v>426</v>
      </c>
      <c r="C224" s="280" t="s">
        <v>81</v>
      </c>
      <c r="D224" s="70">
        <v>0</v>
      </c>
      <c r="E224" s="198">
        <v>1400</v>
      </c>
      <c r="F224" s="83">
        <v>0</v>
      </c>
      <c r="G224" s="140">
        <f t="shared" si="20"/>
        <v>0</v>
      </c>
    </row>
    <row r="225" spans="1:7" ht="12" customHeight="1">
      <c r="A225" s="275"/>
      <c r="B225" s="290">
        <v>45</v>
      </c>
      <c r="C225" s="277" t="s">
        <v>60</v>
      </c>
      <c r="D225" s="232">
        <v>0</v>
      </c>
      <c r="E225" s="197">
        <f>SUM(E226)</f>
        <v>1400</v>
      </c>
      <c r="F225" s="85">
        <f>SUM(F226)</f>
        <v>0</v>
      </c>
      <c r="G225" s="148">
        <f t="shared" si="20"/>
        <v>0</v>
      </c>
    </row>
    <row r="226" spans="1:7" ht="11.25" customHeight="1">
      <c r="A226" s="275"/>
      <c r="B226" s="278">
        <v>451</v>
      </c>
      <c r="C226" s="280" t="s">
        <v>40</v>
      </c>
      <c r="D226" s="70">
        <v>0</v>
      </c>
      <c r="E226" s="198">
        <v>1400</v>
      </c>
      <c r="F226" s="83">
        <v>0</v>
      </c>
      <c r="G226" s="140">
        <f t="shared" si="20"/>
        <v>0</v>
      </c>
    </row>
    <row r="227" spans="1:7" ht="11.25" customHeight="1">
      <c r="A227" s="363" t="s">
        <v>219</v>
      </c>
      <c r="B227" s="363"/>
      <c r="C227" s="363"/>
      <c r="D227" s="242">
        <v>18930.580000000002</v>
      </c>
      <c r="E227" s="208">
        <f>SUM(E228,E235,E242)</f>
        <v>118867</v>
      </c>
      <c r="F227" s="97">
        <f>SUM(F228,F235,F242)</f>
        <v>12116.66</v>
      </c>
      <c r="G227" s="154">
        <f t="shared" si="20"/>
        <v>10.193459917386658</v>
      </c>
    </row>
    <row r="228" spans="1:7" ht="12" customHeight="1">
      <c r="A228" s="350" t="s">
        <v>220</v>
      </c>
      <c r="B228" s="350"/>
      <c r="C228" s="350"/>
      <c r="D228" s="239">
        <v>16750</v>
      </c>
      <c r="E228" s="204">
        <f>E229</f>
        <v>84400</v>
      </c>
      <c r="F228" s="93">
        <f>F229</f>
        <v>11462.5</v>
      </c>
      <c r="G228" s="142">
        <f t="shared" si="20"/>
        <v>13.581161137440759</v>
      </c>
    </row>
    <row r="229" spans="1:7" ht="12" customHeight="1">
      <c r="A229" s="356" t="s">
        <v>145</v>
      </c>
      <c r="B229" s="356"/>
      <c r="C229" s="356"/>
      <c r="D229" s="228">
        <v>16750</v>
      </c>
      <c r="E229" s="190">
        <f>E231</f>
        <v>84400</v>
      </c>
      <c r="F229" s="80">
        <f>F231</f>
        <v>11462.5</v>
      </c>
      <c r="G229" s="143">
        <f t="shared" si="20"/>
        <v>13.581161137440759</v>
      </c>
    </row>
    <row r="230" spans="1:7" ht="12" customHeight="1">
      <c r="A230" s="366" t="s">
        <v>221</v>
      </c>
      <c r="B230" s="366"/>
      <c r="C230" s="366"/>
      <c r="D230" s="229">
        <v>16750</v>
      </c>
      <c r="E230" s="191">
        <f t="shared" ref="E230:F231" si="24">E231</f>
        <v>84400</v>
      </c>
      <c r="F230" s="81">
        <f t="shared" si="24"/>
        <v>11462.5</v>
      </c>
      <c r="G230" s="144">
        <f t="shared" si="20"/>
        <v>13.581161137440759</v>
      </c>
    </row>
    <row r="231" spans="1:7" ht="12" customHeight="1">
      <c r="A231" s="275"/>
      <c r="B231" s="276">
        <v>3</v>
      </c>
      <c r="C231" s="277" t="s">
        <v>53</v>
      </c>
      <c r="D231" s="232">
        <v>16750</v>
      </c>
      <c r="E231" s="197">
        <f t="shared" si="24"/>
        <v>84400</v>
      </c>
      <c r="F231" s="85">
        <f t="shared" si="24"/>
        <v>11462.5</v>
      </c>
      <c r="G231" s="140">
        <f t="shared" si="20"/>
        <v>13.581161137440759</v>
      </c>
    </row>
    <row r="232" spans="1:7" ht="12" customHeight="1">
      <c r="A232" s="275"/>
      <c r="B232" s="276">
        <v>32</v>
      </c>
      <c r="C232" s="277" t="s">
        <v>54</v>
      </c>
      <c r="D232" s="243">
        <v>16750</v>
      </c>
      <c r="E232" s="209">
        <f>SUM(E233:E234)</f>
        <v>84400</v>
      </c>
      <c r="F232" s="98">
        <f>SUM(F233:F234)</f>
        <v>11462.5</v>
      </c>
      <c r="G232" s="155">
        <f t="shared" si="20"/>
        <v>13.581161137440759</v>
      </c>
    </row>
    <row r="233" spans="1:7" ht="12" customHeight="1">
      <c r="A233" s="275"/>
      <c r="B233" s="278">
        <v>322</v>
      </c>
      <c r="C233" s="284" t="s">
        <v>58</v>
      </c>
      <c r="D233" s="283">
        <v>0</v>
      </c>
      <c r="E233" s="198">
        <v>3400</v>
      </c>
      <c r="F233" s="83">
        <v>0</v>
      </c>
      <c r="G233" s="140">
        <f t="shared" si="20"/>
        <v>0</v>
      </c>
    </row>
    <row r="234" spans="1:7" ht="12" customHeight="1">
      <c r="A234" s="275"/>
      <c r="B234" s="278">
        <v>323</v>
      </c>
      <c r="C234" s="280" t="s">
        <v>92</v>
      </c>
      <c r="D234" s="70">
        <v>16750</v>
      </c>
      <c r="E234" s="198">
        <v>81000</v>
      </c>
      <c r="F234" s="83">
        <v>11462.5</v>
      </c>
      <c r="G234" s="140">
        <f t="shared" si="20"/>
        <v>14.151234567901236</v>
      </c>
    </row>
    <row r="235" spans="1:7" ht="12" customHeight="1">
      <c r="A235" s="350" t="s">
        <v>216</v>
      </c>
      <c r="B235" s="350"/>
      <c r="C235" s="350"/>
      <c r="D235" s="227">
        <v>1565.86</v>
      </c>
      <c r="E235" s="189">
        <f>E236</f>
        <v>2700</v>
      </c>
      <c r="F235" s="79">
        <f>F236</f>
        <v>0</v>
      </c>
      <c r="G235" s="142">
        <f t="shared" si="20"/>
        <v>0</v>
      </c>
    </row>
    <row r="236" spans="1:7" ht="12" customHeight="1">
      <c r="A236" s="356" t="s">
        <v>145</v>
      </c>
      <c r="B236" s="356"/>
      <c r="C236" s="356"/>
      <c r="D236" s="228">
        <v>1565.86</v>
      </c>
      <c r="E236" s="190">
        <f>E239</f>
        <v>2700</v>
      </c>
      <c r="F236" s="80">
        <f>F239</f>
        <v>0</v>
      </c>
      <c r="G236" s="143">
        <f t="shared" si="20"/>
        <v>0</v>
      </c>
    </row>
    <row r="237" spans="1:7" ht="12" customHeight="1">
      <c r="A237" s="366" t="s">
        <v>217</v>
      </c>
      <c r="B237" s="366"/>
      <c r="C237" s="366"/>
      <c r="D237" s="229">
        <v>1000</v>
      </c>
      <c r="E237" s="191">
        <v>1000</v>
      </c>
      <c r="F237" s="81">
        <v>0</v>
      </c>
      <c r="G237" s="144">
        <f t="shared" si="20"/>
        <v>0</v>
      </c>
    </row>
    <row r="238" spans="1:7" ht="12" customHeight="1">
      <c r="A238" s="366" t="s">
        <v>218</v>
      </c>
      <c r="B238" s="366"/>
      <c r="C238" s="366"/>
      <c r="D238" s="229">
        <v>565.86</v>
      </c>
      <c r="E238" s="191">
        <f>E236-E237</f>
        <v>1700</v>
      </c>
      <c r="F238" s="81">
        <f>F236-F237</f>
        <v>0</v>
      </c>
      <c r="G238" s="144">
        <f t="shared" si="20"/>
        <v>0</v>
      </c>
    </row>
    <row r="239" spans="1:7" ht="12" customHeight="1">
      <c r="A239" s="275"/>
      <c r="B239" s="276">
        <v>3</v>
      </c>
      <c r="C239" s="277" t="s">
        <v>53</v>
      </c>
      <c r="D239" s="232">
        <v>1565.86</v>
      </c>
      <c r="E239" s="197">
        <f t="shared" ref="E239:F240" si="25">SUM(E240)</f>
        <v>2700</v>
      </c>
      <c r="F239" s="85">
        <f t="shared" si="25"/>
        <v>0</v>
      </c>
      <c r="G239" s="140">
        <f t="shared" si="20"/>
        <v>0</v>
      </c>
    </row>
    <row r="240" spans="1:7" ht="12" customHeight="1">
      <c r="A240" s="275"/>
      <c r="B240" s="276">
        <v>37</v>
      </c>
      <c r="C240" s="277" t="s">
        <v>135</v>
      </c>
      <c r="D240" s="230">
        <v>1565.86</v>
      </c>
      <c r="E240" s="192">
        <f t="shared" si="25"/>
        <v>2700</v>
      </c>
      <c r="F240" s="82">
        <f t="shared" si="25"/>
        <v>0</v>
      </c>
      <c r="G240" s="140">
        <f t="shared" si="20"/>
        <v>0</v>
      </c>
    </row>
    <row r="241" spans="1:7" ht="12" customHeight="1">
      <c r="A241" s="275"/>
      <c r="B241" s="278">
        <v>372</v>
      </c>
      <c r="C241" s="280" t="s">
        <v>82</v>
      </c>
      <c r="D241" s="70">
        <v>1565.86</v>
      </c>
      <c r="E241" s="198">
        <v>2700</v>
      </c>
      <c r="F241" s="83">
        <v>0</v>
      </c>
      <c r="G241" s="140">
        <f t="shared" si="20"/>
        <v>0</v>
      </c>
    </row>
    <row r="242" spans="1:7" ht="12" customHeight="1">
      <c r="A242" s="350" t="s">
        <v>211</v>
      </c>
      <c r="B242" s="350"/>
      <c r="C242" s="350"/>
      <c r="D242" s="239">
        <v>74.72</v>
      </c>
      <c r="E242" s="204">
        <f>E243</f>
        <v>31767</v>
      </c>
      <c r="F242" s="93">
        <f>F243</f>
        <v>654.16</v>
      </c>
      <c r="G242" s="156">
        <f t="shared" si="20"/>
        <v>2.0592438694242454</v>
      </c>
    </row>
    <row r="243" spans="1:7" ht="12" customHeight="1">
      <c r="A243" s="356" t="s">
        <v>212</v>
      </c>
      <c r="B243" s="356"/>
      <c r="C243" s="356"/>
      <c r="D243" s="228">
        <v>74.72</v>
      </c>
      <c r="E243" s="190">
        <f>E247</f>
        <v>31767</v>
      </c>
      <c r="F243" s="80">
        <f>F247</f>
        <v>654.16</v>
      </c>
      <c r="G243" s="157">
        <f t="shared" si="20"/>
        <v>2.0592438694242454</v>
      </c>
    </row>
    <row r="244" spans="1:7" ht="12" customHeight="1">
      <c r="A244" s="366" t="s">
        <v>213</v>
      </c>
      <c r="B244" s="366"/>
      <c r="C244" s="366"/>
      <c r="D244" s="229">
        <v>74.72</v>
      </c>
      <c r="E244" s="191">
        <v>18590</v>
      </c>
      <c r="F244" s="81">
        <v>654.16</v>
      </c>
      <c r="G244" s="158">
        <f t="shared" si="20"/>
        <v>3.5188811188811191</v>
      </c>
    </row>
    <row r="245" spans="1:7" ht="12" customHeight="1">
      <c r="A245" s="366" t="s">
        <v>214</v>
      </c>
      <c r="B245" s="366"/>
      <c r="C245" s="366"/>
      <c r="D245" s="229">
        <v>0</v>
      </c>
      <c r="E245" s="191">
        <v>0</v>
      </c>
      <c r="F245" s="81">
        <v>0</v>
      </c>
      <c r="G245" s="158" t="e">
        <f t="shared" si="20"/>
        <v>#DIV/0!</v>
      </c>
    </row>
    <row r="246" spans="1:7" ht="12" customHeight="1">
      <c r="A246" s="366" t="s">
        <v>65</v>
      </c>
      <c r="B246" s="366"/>
      <c r="C246" s="366"/>
      <c r="D246" s="229">
        <v>0</v>
      </c>
      <c r="E246" s="191">
        <v>0</v>
      </c>
      <c r="F246" s="81">
        <v>0</v>
      </c>
      <c r="G246" s="158" t="e">
        <f t="shared" si="20"/>
        <v>#DIV/0!</v>
      </c>
    </row>
    <row r="247" spans="1:7" ht="12" customHeight="1">
      <c r="A247" s="275"/>
      <c r="B247" s="276">
        <v>3</v>
      </c>
      <c r="C247" s="277" t="s">
        <v>53</v>
      </c>
      <c r="D247" s="232">
        <v>74.72</v>
      </c>
      <c r="E247" s="197">
        <f>E248</f>
        <v>31767</v>
      </c>
      <c r="F247" s="85">
        <f>F248</f>
        <v>654.16</v>
      </c>
      <c r="G247" s="159">
        <f t="shared" si="20"/>
        <v>2.0592438694242454</v>
      </c>
    </row>
    <row r="248" spans="1:7" ht="12" customHeight="1">
      <c r="A248" s="275"/>
      <c r="B248" s="276">
        <v>32</v>
      </c>
      <c r="C248" s="277" t="s">
        <v>54</v>
      </c>
      <c r="D248" s="230">
        <v>74.72</v>
      </c>
      <c r="E248" s="192">
        <f>SUM(E249:E249)</f>
        <v>31767</v>
      </c>
      <c r="F248" s="82">
        <f>SUM(F249:F249)</f>
        <v>654.16</v>
      </c>
      <c r="G248" s="160">
        <f t="shared" si="20"/>
        <v>2.0592438694242454</v>
      </c>
    </row>
    <row r="249" spans="1:7" ht="12" customHeight="1">
      <c r="A249" s="275"/>
      <c r="B249" s="278">
        <v>323</v>
      </c>
      <c r="C249" s="280" t="s">
        <v>215</v>
      </c>
      <c r="D249" s="70">
        <v>74.72</v>
      </c>
      <c r="E249" s="198">
        <v>31767</v>
      </c>
      <c r="F249" s="83">
        <v>654.16</v>
      </c>
      <c r="G249" s="140">
        <f t="shared" si="20"/>
        <v>2.0592438694242454</v>
      </c>
    </row>
    <row r="250" spans="1:7" ht="12" customHeight="1">
      <c r="A250" s="362" t="s">
        <v>83</v>
      </c>
      <c r="B250" s="362"/>
      <c r="C250" s="362"/>
      <c r="D250" s="95">
        <f>SUM(D251,D281)</f>
        <v>21009.97</v>
      </c>
      <c r="E250" s="206">
        <f>SUM(E251,E281)</f>
        <v>78422</v>
      </c>
      <c r="F250" s="95">
        <f>SUM(F251,F281)</f>
        <v>13331.279999999999</v>
      </c>
      <c r="G250" s="140">
        <f t="shared" ref="G250:G313" si="26">F250/E250*100</f>
        <v>16.999413429904873</v>
      </c>
    </row>
    <row r="251" spans="1:7" ht="12" customHeight="1">
      <c r="A251" s="363" t="s">
        <v>209</v>
      </c>
      <c r="B251" s="363"/>
      <c r="C251" s="363"/>
      <c r="D251" s="226">
        <v>9300</v>
      </c>
      <c r="E251" s="188">
        <f>SUM(E252,E258,E266,E274)</f>
        <v>51422</v>
      </c>
      <c r="F251" s="78">
        <f>SUM(F252,F258,F266,F274)</f>
        <v>13331.279999999999</v>
      </c>
      <c r="G251" s="141">
        <f t="shared" si="26"/>
        <v>25.925246003656021</v>
      </c>
    </row>
    <row r="252" spans="1:7" ht="12" customHeight="1">
      <c r="A252" s="350" t="s">
        <v>210</v>
      </c>
      <c r="B252" s="350"/>
      <c r="C252" s="350"/>
      <c r="D252" s="239">
        <v>9300</v>
      </c>
      <c r="E252" s="204">
        <f>E253</f>
        <v>11000</v>
      </c>
      <c r="F252" s="93">
        <f>F253</f>
        <v>6183.58</v>
      </c>
      <c r="G252" s="142">
        <f t="shared" si="26"/>
        <v>56.214363636363643</v>
      </c>
    </row>
    <row r="253" spans="1:7" ht="12" customHeight="1">
      <c r="A253" s="356" t="s">
        <v>95</v>
      </c>
      <c r="B253" s="356"/>
      <c r="C253" s="356"/>
      <c r="D253" s="228">
        <v>9300</v>
      </c>
      <c r="E253" s="190">
        <f>E255</f>
        <v>11000</v>
      </c>
      <c r="F253" s="80">
        <f>F255</f>
        <v>6183.58</v>
      </c>
      <c r="G253" s="143">
        <f t="shared" si="26"/>
        <v>56.214363636363643</v>
      </c>
    </row>
    <row r="254" spans="1:7" ht="12" customHeight="1">
      <c r="A254" s="366" t="s">
        <v>52</v>
      </c>
      <c r="B254" s="366"/>
      <c r="C254" s="366"/>
      <c r="D254" s="229">
        <v>9300</v>
      </c>
      <c r="E254" s="191">
        <f t="shared" ref="E254:F255" si="27">E255</f>
        <v>11000</v>
      </c>
      <c r="F254" s="81">
        <f t="shared" si="27"/>
        <v>6183.58</v>
      </c>
      <c r="G254" s="144">
        <f t="shared" si="26"/>
        <v>56.214363636363643</v>
      </c>
    </row>
    <row r="255" spans="1:7" ht="12" customHeight="1">
      <c r="A255" s="275"/>
      <c r="B255" s="276">
        <v>3</v>
      </c>
      <c r="C255" s="277" t="s">
        <v>53</v>
      </c>
      <c r="D255" s="232">
        <v>9300</v>
      </c>
      <c r="E255" s="197">
        <f t="shared" si="27"/>
        <v>11000</v>
      </c>
      <c r="F255" s="85">
        <f t="shared" si="27"/>
        <v>6183.58</v>
      </c>
      <c r="G255" s="140">
        <f t="shared" si="26"/>
        <v>56.214363636363643</v>
      </c>
    </row>
    <row r="256" spans="1:7" ht="12" customHeight="1">
      <c r="A256" s="275"/>
      <c r="B256" s="276">
        <v>36</v>
      </c>
      <c r="C256" s="277" t="s">
        <v>86</v>
      </c>
      <c r="D256" s="230">
        <v>9300</v>
      </c>
      <c r="E256" s="192">
        <f>SUM(E257:E257)</f>
        <v>11000</v>
      </c>
      <c r="F256" s="82">
        <f>SUM(F257:F257)</f>
        <v>6183.58</v>
      </c>
      <c r="G256" s="140">
        <f t="shared" si="26"/>
        <v>56.214363636363643</v>
      </c>
    </row>
    <row r="257" spans="1:7" ht="12" customHeight="1">
      <c r="A257" s="275"/>
      <c r="B257" s="278">
        <v>363</v>
      </c>
      <c r="C257" s="280" t="s">
        <v>77</v>
      </c>
      <c r="D257" s="70">
        <v>9300</v>
      </c>
      <c r="E257" s="198">
        <v>11000</v>
      </c>
      <c r="F257" s="83">
        <v>6183.58</v>
      </c>
      <c r="G257" s="140">
        <f t="shared" si="26"/>
        <v>56.214363636363643</v>
      </c>
    </row>
    <row r="258" spans="1:7" ht="12" customHeight="1">
      <c r="A258" s="350" t="s">
        <v>85</v>
      </c>
      <c r="B258" s="350"/>
      <c r="C258" s="350"/>
      <c r="D258" s="239">
        <v>4413.59</v>
      </c>
      <c r="E258" s="204">
        <f>E259</f>
        <v>7100</v>
      </c>
      <c r="F258" s="93">
        <f>F259</f>
        <v>5447.7</v>
      </c>
      <c r="G258" s="142">
        <f t="shared" si="26"/>
        <v>76.7281690140845</v>
      </c>
    </row>
    <row r="259" spans="1:7" ht="12" customHeight="1">
      <c r="A259" s="356" t="s">
        <v>84</v>
      </c>
      <c r="B259" s="356"/>
      <c r="C259" s="356"/>
      <c r="D259" s="228">
        <v>4413.59</v>
      </c>
      <c r="E259" s="190">
        <f>E261</f>
        <v>7100</v>
      </c>
      <c r="F259" s="80">
        <f>F261</f>
        <v>5447.7</v>
      </c>
      <c r="G259" s="143">
        <f t="shared" si="26"/>
        <v>76.7281690140845</v>
      </c>
    </row>
    <row r="260" spans="1:7" ht="12" customHeight="1">
      <c r="A260" s="366" t="s">
        <v>65</v>
      </c>
      <c r="B260" s="366"/>
      <c r="C260" s="366"/>
      <c r="D260" s="229">
        <v>4413.59</v>
      </c>
      <c r="E260" s="191">
        <f>E261</f>
        <v>7100</v>
      </c>
      <c r="F260" s="81">
        <f>F261</f>
        <v>5447.7</v>
      </c>
      <c r="G260" s="144">
        <f t="shared" si="26"/>
        <v>76.7281690140845</v>
      </c>
    </row>
    <row r="261" spans="1:7" ht="12" customHeight="1">
      <c r="A261" s="275"/>
      <c r="B261" s="276">
        <v>3</v>
      </c>
      <c r="C261" s="277" t="s">
        <v>53</v>
      </c>
      <c r="D261" s="232">
        <v>4413.59</v>
      </c>
      <c r="E261" s="197">
        <f>SUM(E262,E264)</f>
        <v>7100</v>
      </c>
      <c r="F261" s="85">
        <f>SUM(F262,F264)</f>
        <v>5447.7</v>
      </c>
      <c r="G261" s="140">
        <f t="shared" si="26"/>
        <v>76.7281690140845</v>
      </c>
    </row>
    <row r="262" spans="1:7" ht="12" customHeight="1">
      <c r="A262" s="275"/>
      <c r="B262" s="276">
        <v>37</v>
      </c>
      <c r="C262" s="277" t="s">
        <v>97</v>
      </c>
      <c r="D262" s="232">
        <v>2970.99</v>
      </c>
      <c r="E262" s="197">
        <f>SUM(E263)</f>
        <v>5400</v>
      </c>
      <c r="F262" s="85">
        <f>SUM(F263)</f>
        <v>5447.7</v>
      </c>
      <c r="G262" s="140">
        <f t="shared" si="26"/>
        <v>100.88333333333333</v>
      </c>
    </row>
    <row r="263" spans="1:7" ht="12" customHeight="1">
      <c r="A263" s="275"/>
      <c r="B263" s="278">
        <v>372</v>
      </c>
      <c r="C263" s="280" t="s">
        <v>82</v>
      </c>
      <c r="D263" s="70">
        <v>2970.99</v>
      </c>
      <c r="E263" s="198">
        <v>5400</v>
      </c>
      <c r="F263" s="83">
        <v>5447.7</v>
      </c>
      <c r="G263" s="140">
        <f t="shared" si="26"/>
        <v>100.88333333333333</v>
      </c>
    </row>
    <row r="264" spans="1:7" ht="12" customHeight="1">
      <c r="A264" s="275"/>
      <c r="B264" s="276">
        <v>36</v>
      </c>
      <c r="C264" s="277" t="s">
        <v>86</v>
      </c>
      <c r="D264" s="238">
        <v>1442.6</v>
      </c>
      <c r="E264" s="203">
        <f>SUM(E265:E265)</f>
        <v>1700</v>
      </c>
      <c r="F264" s="99">
        <f>SUM(F265:F265)</f>
        <v>0</v>
      </c>
      <c r="G264" s="140">
        <f t="shared" si="26"/>
        <v>0</v>
      </c>
    </row>
    <row r="265" spans="1:7" ht="12" customHeight="1">
      <c r="A265" s="275"/>
      <c r="B265" s="278">
        <v>363</v>
      </c>
      <c r="C265" s="280" t="s">
        <v>77</v>
      </c>
      <c r="D265" s="70">
        <v>1442.6</v>
      </c>
      <c r="E265" s="198">
        <v>1700</v>
      </c>
      <c r="F265" s="83">
        <v>0</v>
      </c>
      <c r="G265" s="140">
        <f t="shared" si="26"/>
        <v>0</v>
      </c>
    </row>
    <row r="266" spans="1:7" ht="12" customHeight="1">
      <c r="A266" s="350" t="s">
        <v>87</v>
      </c>
      <c r="B266" s="350"/>
      <c r="C266" s="350"/>
      <c r="D266" s="239">
        <v>0</v>
      </c>
      <c r="E266" s="204">
        <f>E267</f>
        <v>31522</v>
      </c>
      <c r="F266" s="93">
        <f>F267</f>
        <v>0</v>
      </c>
      <c r="G266" s="142">
        <f t="shared" si="26"/>
        <v>0</v>
      </c>
    </row>
    <row r="267" spans="1:7" ht="12" customHeight="1">
      <c r="A267" s="356" t="s">
        <v>88</v>
      </c>
      <c r="B267" s="356"/>
      <c r="C267" s="356"/>
      <c r="D267" s="228">
        <v>0</v>
      </c>
      <c r="E267" s="190">
        <f>SUM(E270)</f>
        <v>31522</v>
      </c>
      <c r="F267" s="80">
        <f>SUM(F270)</f>
        <v>0</v>
      </c>
      <c r="G267" s="143">
        <f t="shared" si="26"/>
        <v>0</v>
      </c>
    </row>
    <row r="268" spans="1:7" ht="12" customHeight="1">
      <c r="A268" s="366" t="s">
        <v>65</v>
      </c>
      <c r="B268" s="366"/>
      <c r="C268" s="366"/>
      <c r="D268" s="229">
        <v>0</v>
      </c>
      <c r="E268" s="191">
        <v>24000</v>
      </c>
      <c r="F268" s="81">
        <v>0</v>
      </c>
      <c r="G268" s="144">
        <f t="shared" si="26"/>
        <v>0</v>
      </c>
    </row>
    <row r="269" spans="1:7" ht="12" customHeight="1">
      <c r="A269" s="366" t="s">
        <v>52</v>
      </c>
      <c r="B269" s="366"/>
      <c r="C269" s="366"/>
      <c r="D269" s="229">
        <v>0</v>
      </c>
      <c r="E269" s="191">
        <f>E267-E268</f>
        <v>7522</v>
      </c>
      <c r="F269" s="81">
        <f>F267-F268</f>
        <v>0</v>
      </c>
      <c r="G269" s="144">
        <f t="shared" si="26"/>
        <v>0</v>
      </c>
    </row>
    <row r="270" spans="1:7" ht="12" customHeight="1">
      <c r="A270" s="275"/>
      <c r="B270" s="276">
        <v>4</v>
      </c>
      <c r="C270" s="277" t="s">
        <v>89</v>
      </c>
      <c r="D270" s="232">
        <v>0</v>
      </c>
      <c r="E270" s="197">
        <f>E271</f>
        <v>31522</v>
      </c>
      <c r="F270" s="85">
        <f>F271</f>
        <v>0</v>
      </c>
      <c r="G270" s="140">
        <f t="shared" si="26"/>
        <v>0</v>
      </c>
    </row>
    <row r="271" spans="1:7" ht="12" customHeight="1">
      <c r="A271" s="275"/>
      <c r="B271" s="276">
        <v>42</v>
      </c>
      <c r="C271" s="277" t="s">
        <v>90</v>
      </c>
      <c r="D271" s="230">
        <v>0</v>
      </c>
      <c r="E271" s="192">
        <f>SUM(E272,E273)</f>
        <v>31522</v>
      </c>
      <c r="F271" s="82">
        <f>SUM(F272,F273)</f>
        <v>0</v>
      </c>
      <c r="G271" s="140">
        <f t="shared" si="26"/>
        <v>0</v>
      </c>
    </row>
    <row r="272" spans="1:7" ht="12" customHeight="1">
      <c r="A272" s="275"/>
      <c r="B272" s="278">
        <v>421</v>
      </c>
      <c r="C272" s="280" t="s">
        <v>36</v>
      </c>
      <c r="D272" s="70">
        <v>0</v>
      </c>
      <c r="E272" s="198">
        <v>28822</v>
      </c>
      <c r="F272" s="83">
        <v>0</v>
      </c>
      <c r="G272" s="140">
        <f t="shared" si="26"/>
        <v>0</v>
      </c>
    </row>
    <row r="273" spans="1:7" ht="12" customHeight="1">
      <c r="A273" s="275"/>
      <c r="B273" s="278">
        <v>422</v>
      </c>
      <c r="C273" s="280" t="s">
        <v>75</v>
      </c>
      <c r="D273" s="70">
        <v>0</v>
      </c>
      <c r="E273" s="198">
        <v>2700</v>
      </c>
      <c r="F273" s="83">
        <v>0</v>
      </c>
      <c r="G273" s="140">
        <f t="shared" si="26"/>
        <v>0</v>
      </c>
    </row>
    <row r="274" spans="1:7" ht="12" customHeight="1">
      <c r="A274" s="350" t="s">
        <v>91</v>
      </c>
      <c r="B274" s="350"/>
      <c r="C274" s="350"/>
      <c r="D274" s="239">
        <v>1621.55</v>
      </c>
      <c r="E274" s="204">
        <f>E275</f>
        <v>1800</v>
      </c>
      <c r="F274" s="93">
        <f>F275</f>
        <v>1700</v>
      </c>
      <c r="G274" s="142">
        <f t="shared" si="26"/>
        <v>94.444444444444443</v>
      </c>
    </row>
    <row r="275" spans="1:7" ht="12" customHeight="1">
      <c r="A275" s="356" t="s">
        <v>88</v>
      </c>
      <c r="B275" s="356"/>
      <c r="C275" s="356"/>
      <c r="D275" s="228">
        <v>1621.55</v>
      </c>
      <c r="E275" s="190">
        <f>SUM(E277)</f>
        <v>1800</v>
      </c>
      <c r="F275" s="80">
        <f>SUM(F277)</f>
        <v>1700</v>
      </c>
      <c r="G275" s="143">
        <f t="shared" si="26"/>
        <v>94.444444444444443</v>
      </c>
    </row>
    <row r="276" spans="1:7" ht="12" customHeight="1">
      <c r="A276" s="366" t="s">
        <v>64</v>
      </c>
      <c r="B276" s="366"/>
      <c r="C276" s="366"/>
      <c r="D276" s="229">
        <v>1621.55</v>
      </c>
      <c r="E276" s="191">
        <v>1000</v>
      </c>
      <c r="F276" s="81">
        <v>1700</v>
      </c>
      <c r="G276" s="144">
        <f t="shared" si="26"/>
        <v>170</v>
      </c>
    </row>
    <row r="277" spans="1:7" ht="12" customHeight="1">
      <c r="A277" s="275"/>
      <c r="B277" s="276">
        <v>3</v>
      </c>
      <c r="C277" s="277" t="s">
        <v>53</v>
      </c>
      <c r="D277" s="225">
        <v>1621.55</v>
      </c>
      <c r="E277" s="210">
        <f>E278</f>
        <v>1800</v>
      </c>
      <c r="F277" s="100">
        <f>F278</f>
        <v>1700</v>
      </c>
      <c r="G277" s="140">
        <f t="shared" si="26"/>
        <v>94.444444444444443</v>
      </c>
    </row>
    <row r="278" spans="1:7" ht="12" customHeight="1">
      <c r="A278" s="275"/>
      <c r="B278" s="276">
        <v>32</v>
      </c>
      <c r="C278" s="277" t="s">
        <v>54</v>
      </c>
      <c r="D278" s="225">
        <v>1621.55</v>
      </c>
      <c r="E278" s="261">
        <f>SUM(E279:E280)</f>
        <v>1800</v>
      </c>
      <c r="F278" s="100">
        <f>SUM(F279:F280)</f>
        <v>1700</v>
      </c>
      <c r="G278" s="140">
        <f t="shared" si="26"/>
        <v>94.444444444444443</v>
      </c>
    </row>
    <row r="279" spans="1:7" ht="12" customHeight="1">
      <c r="A279" s="275"/>
      <c r="B279" s="278">
        <v>322</v>
      </c>
      <c r="C279" s="284" t="s">
        <v>58</v>
      </c>
      <c r="D279" s="283">
        <v>621</v>
      </c>
      <c r="E279" s="198">
        <v>700</v>
      </c>
      <c r="F279" s="83">
        <f>E279</f>
        <v>700</v>
      </c>
      <c r="G279" s="140">
        <f t="shared" si="26"/>
        <v>100</v>
      </c>
    </row>
    <row r="280" spans="1:7" ht="12" customHeight="1">
      <c r="A280" s="275"/>
      <c r="B280" s="278">
        <v>323</v>
      </c>
      <c r="C280" s="280" t="s">
        <v>92</v>
      </c>
      <c r="D280" s="70">
        <v>1000</v>
      </c>
      <c r="E280" s="198">
        <v>1100</v>
      </c>
      <c r="F280" s="83">
        <v>1000</v>
      </c>
      <c r="G280" s="140">
        <f t="shared" si="26"/>
        <v>90.909090909090907</v>
      </c>
    </row>
    <row r="281" spans="1:7" ht="12" customHeight="1">
      <c r="A281" s="363" t="s">
        <v>93</v>
      </c>
      <c r="B281" s="363"/>
      <c r="C281" s="363"/>
      <c r="D281" s="226">
        <v>11709.97</v>
      </c>
      <c r="E281" s="188">
        <f>SUM(E282,E289)</f>
        <v>27000</v>
      </c>
      <c r="F281" s="78">
        <f>SUM(F282,F289)</f>
        <v>0</v>
      </c>
      <c r="G281" s="141">
        <f t="shared" si="26"/>
        <v>0</v>
      </c>
    </row>
    <row r="282" spans="1:7" ht="12" customHeight="1">
      <c r="A282" s="350" t="s">
        <v>94</v>
      </c>
      <c r="B282" s="350"/>
      <c r="C282" s="350"/>
      <c r="D282" s="239">
        <v>63.72</v>
      </c>
      <c r="E282" s="204">
        <f>E283</f>
        <v>11000</v>
      </c>
      <c r="F282" s="93">
        <f>F283</f>
        <v>0</v>
      </c>
      <c r="G282" s="142">
        <f t="shared" si="26"/>
        <v>0</v>
      </c>
    </row>
    <row r="283" spans="1:7" ht="12" customHeight="1">
      <c r="A283" s="356" t="s">
        <v>95</v>
      </c>
      <c r="B283" s="356"/>
      <c r="C283" s="356"/>
      <c r="D283" s="228">
        <v>63.72</v>
      </c>
      <c r="E283" s="190">
        <f>E286</f>
        <v>11000</v>
      </c>
      <c r="F283" s="80">
        <f>F286</f>
        <v>0</v>
      </c>
      <c r="G283" s="143">
        <f t="shared" si="26"/>
        <v>0</v>
      </c>
    </row>
    <row r="284" spans="1:7" ht="12" customHeight="1">
      <c r="A284" s="366" t="s">
        <v>52</v>
      </c>
      <c r="B284" s="366"/>
      <c r="C284" s="366"/>
      <c r="D284" s="229">
        <v>0</v>
      </c>
      <c r="E284" s="191">
        <v>0</v>
      </c>
      <c r="F284" s="81">
        <v>0</v>
      </c>
      <c r="G284" s="144" t="e">
        <f t="shared" si="26"/>
        <v>#DIV/0!</v>
      </c>
    </row>
    <row r="285" spans="1:7" ht="12" customHeight="1">
      <c r="A285" s="371" t="s">
        <v>96</v>
      </c>
      <c r="B285" s="371"/>
      <c r="C285" s="371"/>
      <c r="D285" s="229">
        <v>63.72</v>
      </c>
      <c r="E285" s="191">
        <v>11000</v>
      </c>
      <c r="F285" s="81">
        <v>0</v>
      </c>
      <c r="G285" s="144">
        <f t="shared" si="26"/>
        <v>0</v>
      </c>
    </row>
    <row r="286" spans="1:7" ht="12" customHeight="1">
      <c r="A286" s="275"/>
      <c r="B286" s="276">
        <v>3</v>
      </c>
      <c r="C286" s="277" t="s">
        <v>53</v>
      </c>
      <c r="D286" s="232">
        <v>63.72</v>
      </c>
      <c r="E286" s="197">
        <f>E287</f>
        <v>11000</v>
      </c>
      <c r="F286" s="85">
        <f>F287</f>
        <v>0</v>
      </c>
      <c r="G286" s="140">
        <f t="shared" si="26"/>
        <v>0</v>
      </c>
    </row>
    <row r="287" spans="1:7" ht="12" customHeight="1">
      <c r="A287" s="275"/>
      <c r="B287" s="276">
        <v>37</v>
      </c>
      <c r="C287" s="277" t="s">
        <v>97</v>
      </c>
      <c r="D287" s="230">
        <v>63.72</v>
      </c>
      <c r="E287" s="192">
        <f>SUM(E288:E288)</f>
        <v>11000</v>
      </c>
      <c r="F287" s="82">
        <f>SUM(F288:F288)</f>
        <v>0</v>
      </c>
      <c r="G287" s="140">
        <f t="shared" si="26"/>
        <v>0</v>
      </c>
    </row>
    <row r="288" spans="1:7" ht="12" customHeight="1">
      <c r="A288" s="275"/>
      <c r="B288" s="278">
        <v>372</v>
      </c>
      <c r="C288" s="280" t="s">
        <v>98</v>
      </c>
      <c r="D288" s="70">
        <v>63.72</v>
      </c>
      <c r="E288" s="198">
        <v>11000</v>
      </c>
      <c r="F288" s="83">
        <v>0</v>
      </c>
      <c r="G288" s="140">
        <f t="shared" si="26"/>
        <v>0</v>
      </c>
    </row>
    <row r="289" spans="1:8" ht="12" customHeight="1">
      <c r="A289" s="350" t="s">
        <v>99</v>
      </c>
      <c r="B289" s="350"/>
      <c r="C289" s="350"/>
      <c r="D289" s="239">
        <v>11646.25</v>
      </c>
      <c r="E289" s="204">
        <f>E290</f>
        <v>16000</v>
      </c>
      <c r="F289" s="93">
        <f>F290</f>
        <v>0</v>
      </c>
      <c r="G289" s="142">
        <f t="shared" si="26"/>
        <v>0</v>
      </c>
    </row>
    <row r="290" spans="1:8" ht="12" customHeight="1">
      <c r="A290" s="356" t="s">
        <v>95</v>
      </c>
      <c r="B290" s="356"/>
      <c r="C290" s="356"/>
      <c r="D290" s="228">
        <v>11646.25</v>
      </c>
      <c r="E290" s="190">
        <f>SUM(E293)</f>
        <v>16000</v>
      </c>
      <c r="F290" s="80">
        <f>SUM(F293)</f>
        <v>0</v>
      </c>
      <c r="G290" s="143">
        <f t="shared" si="26"/>
        <v>0</v>
      </c>
      <c r="H290" s="34"/>
    </row>
    <row r="291" spans="1:8" ht="12" customHeight="1">
      <c r="A291" s="354" t="s">
        <v>100</v>
      </c>
      <c r="B291" s="354"/>
      <c r="C291" s="354"/>
      <c r="D291" s="229">
        <v>0</v>
      </c>
      <c r="E291" s="191">
        <f>SUM(E289-E292)</f>
        <v>4055</v>
      </c>
      <c r="F291" s="81">
        <f>SUM(F289-F292)</f>
        <v>0</v>
      </c>
      <c r="G291" s="144">
        <f t="shared" si="26"/>
        <v>0</v>
      </c>
    </row>
    <row r="292" spans="1:8" ht="12" customHeight="1">
      <c r="A292" s="366" t="s">
        <v>65</v>
      </c>
      <c r="B292" s="366"/>
      <c r="C292" s="366"/>
      <c r="D292" s="229">
        <v>11646.25</v>
      </c>
      <c r="E292" s="191">
        <v>11945</v>
      </c>
      <c r="F292" s="81">
        <v>0</v>
      </c>
      <c r="G292" s="144">
        <f t="shared" si="26"/>
        <v>0</v>
      </c>
    </row>
    <row r="293" spans="1:8" ht="12" customHeight="1">
      <c r="A293" s="275"/>
      <c r="B293" s="276">
        <v>4</v>
      </c>
      <c r="C293" s="277" t="s">
        <v>89</v>
      </c>
      <c r="D293" s="232">
        <v>11646.25</v>
      </c>
      <c r="E293" s="197">
        <f>E294+E296</f>
        <v>16000</v>
      </c>
      <c r="F293" s="85">
        <f>F294+F296</f>
        <v>0</v>
      </c>
      <c r="G293" s="140">
        <f t="shared" si="26"/>
        <v>0</v>
      </c>
    </row>
    <row r="294" spans="1:8" ht="12" customHeight="1">
      <c r="A294" s="275"/>
      <c r="B294" s="276">
        <v>42</v>
      </c>
      <c r="C294" s="277" t="s">
        <v>172</v>
      </c>
      <c r="D294" s="230">
        <v>11646.25</v>
      </c>
      <c r="E294" s="192">
        <f>SUM(E295:E295)</f>
        <v>16000</v>
      </c>
      <c r="F294" s="82">
        <f>SUM(F295:F295)</f>
        <v>0</v>
      </c>
      <c r="G294" s="140">
        <f t="shared" si="26"/>
        <v>0</v>
      </c>
    </row>
    <row r="295" spans="1:8" ht="12" customHeight="1">
      <c r="A295" s="275"/>
      <c r="B295" s="278">
        <v>421</v>
      </c>
      <c r="C295" s="280" t="s">
        <v>36</v>
      </c>
      <c r="D295" s="70">
        <v>11646.25</v>
      </c>
      <c r="E295" s="198">
        <v>16000</v>
      </c>
      <c r="F295" s="83">
        <v>0</v>
      </c>
      <c r="G295" s="140">
        <f t="shared" si="26"/>
        <v>0</v>
      </c>
    </row>
    <row r="296" spans="1:8" ht="12" customHeight="1">
      <c r="A296" s="275"/>
      <c r="B296" s="276">
        <v>45</v>
      </c>
      <c r="C296" s="277" t="s">
        <v>60</v>
      </c>
      <c r="D296" s="232">
        <v>0</v>
      </c>
      <c r="E296" s="197">
        <f>SUM(E297)</f>
        <v>0</v>
      </c>
      <c r="F296" s="85">
        <f>SUM(F297)</f>
        <v>0</v>
      </c>
      <c r="G296" s="148" t="e">
        <f t="shared" si="26"/>
        <v>#DIV/0!</v>
      </c>
    </row>
    <row r="297" spans="1:8" ht="12" customHeight="1">
      <c r="A297" s="275"/>
      <c r="B297" s="278">
        <v>451</v>
      </c>
      <c r="C297" s="280" t="s">
        <v>40</v>
      </c>
      <c r="D297" s="70">
        <v>0</v>
      </c>
      <c r="E297" s="198">
        <v>0</v>
      </c>
      <c r="F297" s="83">
        <f>E297</f>
        <v>0</v>
      </c>
      <c r="G297" s="140" t="e">
        <f t="shared" si="26"/>
        <v>#DIV/0!</v>
      </c>
    </row>
    <row r="298" spans="1:8" ht="12" customHeight="1">
      <c r="A298" s="362" t="s">
        <v>101</v>
      </c>
      <c r="B298" s="362"/>
      <c r="C298" s="362"/>
      <c r="D298" s="95">
        <f>D299</f>
        <v>9312</v>
      </c>
      <c r="E298" s="206">
        <f>E299</f>
        <v>13200</v>
      </c>
      <c r="F298" s="95">
        <f>F299</f>
        <v>4000</v>
      </c>
      <c r="G298" s="148">
        <f t="shared" si="26"/>
        <v>30.303030303030305</v>
      </c>
    </row>
    <row r="299" spans="1:8" ht="12" customHeight="1">
      <c r="A299" s="370" t="s">
        <v>207</v>
      </c>
      <c r="B299" s="370"/>
      <c r="C299" s="370"/>
      <c r="D299" s="226">
        <v>9312</v>
      </c>
      <c r="E299" s="188">
        <f>SUM(E300,E306,E312,E318,E325)</f>
        <v>13200</v>
      </c>
      <c r="F299" s="78">
        <f>SUM(F300,F306,F312,F318,F325)</f>
        <v>4000</v>
      </c>
      <c r="G299" s="141">
        <f t="shared" si="26"/>
        <v>30.303030303030305</v>
      </c>
    </row>
    <row r="300" spans="1:8" ht="12" customHeight="1">
      <c r="A300" s="350" t="s">
        <v>208</v>
      </c>
      <c r="B300" s="350"/>
      <c r="C300" s="350"/>
      <c r="D300" s="239">
        <v>3812</v>
      </c>
      <c r="E300" s="204">
        <f t="shared" ref="E300:F303" si="28">E301</f>
        <v>4700</v>
      </c>
      <c r="F300" s="93">
        <f t="shared" si="28"/>
        <v>2900</v>
      </c>
      <c r="G300" s="142">
        <f t="shared" si="26"/>
        <v>61.702127659574465</v>
      </c>
    </row>
    <row r="301" spans="1:8" ht="12" customHeight="1">
      <c r="A301" s="356" t="s">
        <v>201</v>
      </c>
      <c r="B301" s="356"/>
      <c r="C301" s="356"/>
      <c r="D301" s="228">
        <v>3812</v>
      </c>
      <c r="E301" s="190">
        <f t="shared" si="28"/>
        <v>4700</v>
      </c>
      <c r="F301" s="80">
        <f t="shared" si="28"/>
        <v>2900</v>
      </c>
      <c r="G301" s="143">
        <f t="shared" si="26"/>
        <v>61.702127659574465</v>
      </c>
    </row>
    <row r="302" spans="1:8" ht="12" customHeight="1">
      <c r="A302" s="353" t="s">
        <v>100</v>
      </c>
      <c r="B302" s="354"/>
      <c r="C302" s="354"/>
      <c r="D302" s="229">
        <v>3812</v>
      </c>
      <c r="E302" s="191">
        <f t="shared" si="28"/>
        <v>4700</v>
      </c>
      <c r="F302" s="81">
        <f t="shared" si="28"/>
        <v>2900</v>
      </c>
      <c r="G302" s="144">
        <f t="shared" si="26"/>
        <v>61.702127659574465</v>
      </c>
    </row>
    <row r="303" spans="1:8" ht="12" customHeight="1">
      <c r="A303" s="275"/>
      <c r="B303" s="276">
        <v>3</v>
      </c>
      <c r="C303" s="277" t="s">
        <v>53</v>
      </c>
      <c r="D303" s="232">
        <v>3812</v>
      </c>
      <c r="E303" s="197">
        <f t="shared" si="28"/>
        <v>4700</v>
      </c>
      <c r="F303" s="85">
        <f t="shared" si="28"/>
        <v>2900</v>
      </c>
      <c r="G303" s="140">
        <f t="shared" si="26"/>
        <v>61.702127659574465</v>
      </c>
    </row>
    <row r="304" spans="1:8" ht="12" customHeight="1">
      <c r="A304" s="275"/>
      <c r="B304" s="276">
        <v>38</v>
      </c>
      <c r="C304" s="277" t="s">
        <v>135</v>
      </c>
      <c r="D304" s="230">
        <v>3812</v>
      </c>
      <c r="E304" s="192">
        <f>SUM(E305:E305)</f>
        <v>4700</v>
      </c>
      <c r="F304" s="82">
        <f>SUM(F305:F305)</f>
        <v>2900</v>
      </c>
      <c r="G304" s="140">
        <f t="shared" si="26"/>
        <v>61.702127659574465</v>
      </c>
    </row>
    <row r="305" spans="1:7" ht="12" customHeight="1">
      <c r="A305" s="275"/>
      <c r="B305" s="278">
        <v>381</v>
      </c>
      <c r="C305" s="280" t="s">
        <v>29</v>
      </c>
      <c r="D305" s="70">
        <v>3812</v>
      </c>
      <c r="E305" s="198">
        <v>4700</v>
      </c>
      <c r="F305" s="83">
        <v>2900</v>
      </c>
      <c r="G305" s="140">
        <f t="shared" si="26"/>
        <v>61.702127659574465</v>
      </c>
    </row>
    <row r="306" spans="1:7" ht="12" customHeight="1">
      <c r="A306" s="350" t="s">
        <v>102</v>
      </c>
      <c r="B306" s="350"/>
      <c r="C306" s="350"/>
      <c r="D306" s="239">
        <v>2000</v>
      </c>
      <c r="E306" s="204">
        <f t="shared" ref="E306:F309" si="29">E307</f>
        <v>3000</v>
      </c>
      <c r="F306" s="93">
        <f t="shared" si="29"/>
        <v>500</v>
      </c>
      <c r="G306" s="142">
        <f t="shared" si="26"/>
        <v>16.666666666666664</v>
      </c>
    </row>
    <row r="307" spans="1:7" ht="12" customHeight="1">
      <c r="A307" s="356" t="s">
        <v>201</v>
      </c>
      <c r="B307" s="356"/>
      <c r="C307" s="356"/>
      <c r="D307" s="228">
        <v>2000</v>
      </c>
      <c r="E307" s="190">
        <f t="shared" si="29"/>
        <v>3000</v>
      </c>
      <c r="F307" s="80">
        <f t="shared" si="29"/>
        <v>500</v>
      </c>
      <c r="G307" s="143">
        <f t="shared" si="26"/>
        <v>16.666666666666664</v>
      </c>
    </row>
    <row r="308" spans="1:7" ht="12" customHeight="1">
      <c r="A308" s="353" t="s">
        <v>100</v>
      </c>
      <c r="B308" s="354"/>
      <c r="C308" s="354"/>
      <c r="D308" s="229">
        <v>2000</v>
      </c>
      <c r="E308" s="191">
        <f t="shared" si="29"/>
        <v>3000</v>
      </c>
      <c r="F308" s="81">
        <f t="shared" si="29"/>
        <v>500</v>
      </c>
      <c r="G308" s="144">
        <f t="shared" si="26"/>
        <v>16.666666666666664</v>
      </c>
    </row>
    <row r="309" spans="1:7" ht="12" customHeight="1">
      <c r="A309" s="275"/>
      <c r="B309" s="276">
        <v>3</v>
      </c>
      <c r="C309" s="277" t="s">
        <v>53</v>
      </c>
      <c r="D309" s="232">
        <v>2000</v>
      </c>
      <c r="E309" s="197">
        <f t="shared" si="29"/>
        <v>3000</v>
      </c>
      <c r="F309" s="85">
        <f t="shared" si="29"/>
        <v>500</v>
      </c>
      <c r="G309" s="140">
        <f t="shared" si="26"/>
        <v>16.666666666666664</v>
      </c>
    </row>
    <row r="310" spans="1:7" ht="12" customHeight="1">
      <c r="A310" s="275"/>
      <c r="B310" s="276">
        <v>38</v>
      </c>
      <c r="C310" s="277" t="s">
        <v>135</v>
      </c>
      <c r="D310" s="230">
        <v>2000</v>
      </c>
      <c r="E310" s="192">
        <f>SUM(E311:E311)</f>
        <v>3000</v>
      </c>
      <c r="F310" s="82">
        <f>SUM(F311:F311)</f>
        <v>500</v>
      </c>
      <c r="G310" s="140">
        <f t="shared" si="26"/>
        <v>16.666666666666664</v>
      </c>
    </row>
    <row r="311" spans="1:7" ht="12" customHeight="1">
      <c r="A311" s="275"/>
      <c r="B311" s="278">
        <v>381</v>
      </c>
      <c r="C311" s="280" t="s">
        <v>29</v>
      </c>
      <c r="D311" s="70">
        <v>2000</v>
      </c>
      <c r="E311" s="198">
        <v>3000</v>
      </c>
      <c r="F311" s="83">
        <v>500</v>
      </c>
      <c r="G311" s="140">
        <f t="shared" si="26"/>
        <v>16.666666666666664</v>
      </c>
    </row>
    <row r="312" spans="1:7" ht="12" customHeight="1">
      <c r="A312" s="350" t="s">
        <v>103</v>
      </c>
      <c r="B312" s="350"/>
      <c r="C312" s="350"/>
      <c r="D312" s="239">
        <v>0</v>
      </c>
      <c r="E312" s="204">
        <f t="shared" ref="E312:F315" si="30">E313</f>
        <v>700</v>
      </c>
      <c r="F312" s="93">
        <f t="shared" si="30"/>
        <v>600</v>
      </c>
      <c r="G312" s="142">
        <f t="shared" si="26"/>
        <v>85.714285714285708</v>
      </c>
    </row>
    <row r="313" spans="1:7" ht="12" customHeight="1">
      <c r="A313" s="356" t="s">
        <v>201</v>
      </c>
      <c r="B313" s="356"/>
      <c r="C313" s="356"/>
      <c r="D313" s="228">
        <v>0</v>
      </c>
      <c r="E313" s="190">
        <f t="shared" si="30"/>
        <v>700</v>
      </c>
      <c r="F313" s="80">
        <f t="shared" si="30"/>
        <v>600</v>
      </c>
      <c r="G313" s="143">
        <f t="shared" si="26"/>
        <v>85.714285714285708</v>
      </c>
    </row>
    <row r="314" spans="1:7" ht="12" customHeight="1">
      <c r="A314" s="353" t="s">
        <v>100</v>
      </c>
      <c r="B314" s="354"/>
      <c r="C314" s="354"/>
      <c r="D314" s="229">
        <v>0</v>
      </c>
      <c r="E314" s="191">
        <f t="shared" si="30"/>
        <v>700</v>
      </c>
      <c r="F314" s="81">
        <f t="shared" si="30"/>
        <v>600</v>
      </c>
      <c r="G314" s="144">
        <f t="shared" ref="G314:G377" si="31">F314/E314*100</f>
        <v>85.714285714285708</v>
      </c>
    </row>
    <row r="315" spans="1:7" ht="12" customHeight="1">
      <c r="A315" s="275"/>
      <c r="B315" s="276">
        <v>3</v>
      </c>
      <c r="C315" s="277" t="s">
        <v>53</v>
      </c>
      <c r="D315" s="232">
        <v>0</v>
      </c>
      <c r="E315" s="197">
        <f t="shared" si="30"/>
        <v>700</v>
      </c>
      <c r="F315" s="85">
        <f t="shared" si="30"/>
        <v>600</v>
      </c>
      <c r="G315" s="140">
        <f t="shared" si="31"/>
        <v>85.714285714285708</v>
      </c>
    </row>
    <row r="316" spans="1:7" ht="12" customHeight="1">
      <c r="A316" s="275"/>
      <c r="B316" s="276">
        <v>38</v>
      </c>
      <c r="C316" s="277" t="s">
        <v>135</v>
      </c>
      <c r="D316" s="230">
        <v>0</v>
      </c>
      <c r="E316" s="192">
        <f>SUM(E317:E317)</f>
        <v>700</v>
      </c>
      <c r="F316" s="82">
        <f>SUM(F317:F317)</f>
        <v>600</v>
      </c>
      <c r="G316" s="140">
        <f t="shared" si="31"/>
        <v>85.714285714285708</v>
      </c>
    </row>
    <row r="317" spans="1:7" ht="12" customHeight="1">
      <c r="A317" s="275"/>
      <c r="B317" s="278">
        <v>381</v>
      </c>
      <c r="C317" s="280" t="s">
        <v>29</v>
      </c>
      <c r="D317" s="70">
        <v>0</v>
      </c>
      <c r="E317" s="198">
        <v>700</v>
      </c>
      <c r="F317" s="83">
        <v>600</v>
      </c>
      <c r="G317" s="140">
        <f t="shared" si="31"/>
        <v>85.714285714285708</v>
      </c>
    </row>
    <row r="318" spans="1:7" ht="12" customHeight="1">
      <c r="A318" s="360" t="s">
        <v>205</v>
      </c>
      <c r="B318" s="360"/>
      <c r="C318" s="360"/>
      <c r="D318" s="239">
        <v>3000</v>
      </c>
      <c r="E318" s="204">
        <f>E319</f>
        <v>4100</v>
      </c>
      <c r="F318" s="93">
        <f>F319</f>
        <v>0</v>
      </c>
      <c r="G318" s="142">
        <f t="shared" si="31"/>
        <v>0</v>
      </c>
    </row>
    <row r="319" spans="1:7" ht="12" customHeight="1">
      <c r="A319" s="356" t="s">
        <v>201</v>
      </c>
      <c r="B319" s="356"/>
      <c r="C319" s="356"/>
      <c r="D319" s="228">
        <v>3000</v>
      </c>
      <c r="E319" s="190">
        <f>E322</f>
        <v>4100</v>
      </c>
      <c r="F319" s="80">
        <f>F322</f>
        <v>0</v>
      </c>
      <c r="G319" s="143">
        <f t="shared" si="31"/>
        <v>0</v>
      </c>
    </row>
    <row r="320" spans="1:7" ht="12" customHeight="1">
      <c r="A320" s="353" t="s">
        <v>100</v>
      </c>
      <c r="B320" s="354"/>
      <c r="C320" s="354"/>
      <c r="D320" s="229">
        <v>3000</v>
      </c>
      <c r="E320" s="191">
        <f>E322</f>
        <v>4100</v>
      </c>
      <c r="F320" s="81">
        <f>F322</f>
        <v>0</v>
      </c>
      <c r="G320" s="144">
        <f t="shared" si="31"/>
        <v>0</v>
      </c>
    </row>
    <row r="321" spans="1:7" ht="12" customHeight="1">
      <c r="A321" s="357" t="s">
        <v>206</v>
      </c>
      <c r="B321" s="358"/>
      <c r="C321" s="358"/>
      <c r="D321" s="229">
        <v>0</v>
      </c>
      <c r="E321" s="191">
        <v>0</v>
      </c>
      <c r="F321" s="81">
        <v>0</v>
      </c>
      <c r="G321" s="144" t="e">
        <f t="shared" si="31"/>
        <v>#DIV/0!</v>
      </c>
    </row>
    <row r="322" spans="1:7" ht="12" customHeight="1">
      <c r="A322" s="275"/>
      <c r="B322" s="276">
        <v>3</v>
      </c>
      <c r="C322" s="277" t="s">
        <v>53</v>
      </c>
      <c r="D322" s="232">
        <v>3000</v>
      </c>
      <c r="E322" s="197">
        <f>E323</f>
        <v>4100</v>
      </c>
      <c r="F322" s="85">
        <f>F323</f>
        <v>0</v>
      </c>
      <c r="G322" s="140">
        <f t="shared" si="31"/>
        <v>0</v>
      </c>
    </row>
    <row r="323" spans="1:7" ht="12" customHeight="1">
      <c r="A323" s="275"/>
      <c r="B323" s="276">
        <v>38</v>
      </c>
      <c r="C323" s="277" t="s">
        <v>135</v>
      </c>
      <c r="D323" s="230">
        <v>3000</v>
      </c>
      <c r="E323" s="192">
        <f>SUM(E324:E324)</f>
        <v>4100</v>
      </c>
      <c r="F323" s="82">
        <f>SUM(F324:F324)</f>
        <v>0</v>
      </c>
      <c r="G323" s="140">
        <f t="shared" si="31"/>
        <v>0</v>
      </c>
    </row>
    <row r="324" spans="1:7" ht="12" customHeight="1">
      <c r="A324" s="275"/>
      <c r="B324" s="278">
        <v>382</v>
      </c>
      <c r="C324" s="280" t="s">
        <v>30</v>
      </c>
      <c r="D324" s="70">
        <v>3000</v>
      </c>
      <c r="E324" s="198">
        <v>4100</v>
      </c>
      <c r="F324" s="83">
        <v>0</v>
      </c>
      <c r="G324" s="140">
        <f t="shared" si="31"/>
        <v>0</v>
      </c>
    </row>
    <row r="325" spans="1:7" ht="12" customHeight="1">
      <c r="A325" s="360" t="s">
        <v>204</v>
      </c>
      <c r="B325" s="360"/>
      <c r="C325" s="360"/>
      <c r="D325" s="227">
        <v>500</v>
      </c>
      <c r="E325" s="189">
        <f t="shared" ref="E325:F327" si="32">E326</f>
        <v>700</v>
      </c>
      <c r="F325" s="79">
        <f t="shared" si="32"/>
        <v>0</v>
      </c>
      <c r="G325" s="142">
        <f t="shared" si="31"/>
        <v>0</v>
      </c>
    </row>
    <row r="326" spans="1:7" ht="12" customHeight="1">
      <c r="A326" s="356" t="s">
        <v>201</v>
      </c>
      <c r="B326" s="356"/>
      <c r="C326" s="356"/>
      <c r="D326" s="228">
        <v>500</v>
      </c>
      <c r="E326" s="190">
        <f t="shared" si="32"/>
        <v>700</v>
      </c>
      <c r="F326" s="80">
        <f t="shared" si="32"/>
        <v>0</v>
      </c>
      <c r="G326" s="143">
        <f t="shared" si="31"/>
        <v>0</v>
      </c>
    </row>
    <row r="327" spans="1:7" ht="12" customHeight="1">
      <c r="A327" s="353" t="s">
        <v>100</v>
      </c>
      <c r="B327" s="354"/>
      <c r="C327" s="354"/>
      <c r="D327" s="229">
        <v>500</v>
      </c>
      <c r="E327" s="191">
        <f t="shared" si="32"/>
        <v>700</v>
      </c>
      <c r="F327" s="81">
        <f t="shared" si="32"/>
        <v>0</v>
      </c>
      <c r="G327" s="144">
        <f t="shared" si="31"/>
        <v>0</v>
      </c>
    </row>
    <row r="328" spans="1:7" ht="12" customHeight="1">
      <c r="A328" s="275"/>
      <c r="B328" s="276">
        <v>3</v>
      </c>
      <c r="C328" s="277" t="s">
        <v>53</v>
      </c>
      <c r="D328" s="232">
        <v>500</v>
      </c>
      <c r="E328" s="197">
        <f>SUM(E329)</f>
        <v>700</v>
      </c>
      <c r="F328" s="85">
        <f>SUM(F329)</f>
        <v>0</v>
      </c>
      <c r="G328" s="140">
        <f t="shared" si="31"/>
        <v>0</v>
      </c>
    </row>
    <row r="329" spans="1:7" ht="12" customHeight="1">
      <c r="A329" s="275"/>
      <c r="B329" s="290">
        <v>38</v>
      </c>
      <c r="C329" s="277" t="s">
        <v>78</v>
      </c>
      <c r="D329" s="230">
        <v>500</v>
      </c>
      <c r="E329" s="192">
        <f>SUM(E330:E330)</f>
        <v>700</v>
      </c>
      <c r="F329" s="82">
        <f>SUM(F330:F330)</f>
        <v>0</v>
      </c>
      <c r="G329" s="140">
        <f t="shared" si="31"/>
        <v>0</v>
      </c>
    </row>
    <row r="330" spans="1:7" ht="12" customHeight="1">
      <c r="A330" s="275"/>
      <c r="B330" s="278">
        <v>381</v>
      </c>
      <c r="C330" s="280" t="s">
        <v>29</v>
      </c>
      <c r="D330" s="70">
        <v>500</v>
      </c>
      <c r="E330" s="198">
        <v>700</v>
      </c>
      <c r="F330" s="83">
        <v>0</v>
      </c>
      <c r="G330" s="140">
        <f t="shared" si="31"/>
        <v>0</v>
      </c>
    </row>
    <row r="331" spans="1:7" ht="12" customHeight="1">
      <c r="A331" s="369" t="s">
        <v>104</v>
      </c>
      <c r="B331" s="369"/>
      <c r="C331" s="369"/>
      <c r="D331" s="245">
        <v>102765.44</v>
      </c>
      <c r="E331" s="211">
        <f>E332</f>
        <v>108670</v>
      </c>
      <c r="F331" s="101">
        <f>F332</f>
        <v>14000</v>
      </c>
      <c r="G331" s="148">
        <f t="shared" si="31"/>
        <v>12.883040397533819</v>
      </c>
    </row>
    <row r="332" spans="1:7" ht="12" customHeight="1">
      <c r="A332" s="363" t="s">
        <v>202</v>
      </c>
      <c r="B332" s="363"/>
      <c r="C332" s="363"/>
      <c r="D332" s="226">
        <v>102765.44</v>
      </c>
      <c r="E332" s="188">
        <f>SUM(E333,E341)</f>
        <v>108670</v>
      </c>
      <c r="F332" s="78">
        <f>SUM(F333,F341)</f>
        <v>14000</v>
      </c>
      <c r="G332" s="141">
        <f t="shared" si="31"/>
        <v>12.883040397533819</v>
      </c>
    </row>
    <row r="333" spans="1:7" ht="12" customHeight="1">
      <c r="A333" s="350" t="s">
        <v>203</v>
      </c>
      <c r="B333" s="350"/>
      <c r="C333" s="350"/>
      <c r="D333" s="239">
        <v>8989.58</v>
      </c>
      <c r="E333" s="204">
        <f>E334</f>
        <v>27700</v>
      </c>
      <c r="F333" s="93">
        <f>F334</f>
        <v>14000</v>
      </c>
      <c r="G333" s="142">
        <f t="shared" si="31"/>
        <v>50.541516245487358</v>
      </c>
    </row>
    <row r="334" spans="1:7" ht="12" customHeight="1">
      <c r="A334" s="356" t="s">
        <v>201</v>
      </c>
      <c r="B334" s="356"/>
      <c r="C334" s="356"/>
      <c r="D334" s="228">
        <v>8989.58</v>
      </c>
      <c r="E334" s="190">
        <f>E336</f>
        <v>27700</v>
      </c>
      <c r="F334" s="80">
        <f>F336</f>
        <v>14000</v>
      </c>
      <c r="G334" s="143">
        <f t="shared" si="31"/>
        <v>50.541516245487358</v>
      </c>
    </row>
    <row r="335" spans="1:7" ht="12" customHeight="1">
      <c r="A335" s="353" t="s">
        <v>100</v>
      </c>
      <c r="B335" s="354"/>
      <c r="C335" s="354"/>
      <c r="D335" s="229">
        <v>102765.44</v>
      </c>
      <c r="E335" s="191">
        <v>40001</v>
      </c>
      <c r="F335" s="81">
        <v>14000</v>
      </c>
      <c r="G335" s="144">
        <f t="shared" si="31"/>
        <v>34.999125021874455</v>
      </c>
    </row>
    <row r="336" spans="1:7" ht="12" customHeight="1">
      <c r="A336" s="275"/>
      <c r="B336" s="276">
        <v>3</v>
      </c>
      <c r="C336" s="277" t="s">
        <v>53</v>
      </c>
      <c r="D336" s="232">
        <v>8989.58</v>
      </c>
      <c r="E336" s="197">
        <f>SUM(E337,E339)</f>
        <v>27700</v>
      </c>
      <c r="F336" s="85">
        <f>SUM(F337,F339)</f>
        <v>14000</v>
      </c>
      <c r="G336" s="140">
        <f t="shared" si="31"/>
        <v>50.541516245487358</v>
      </c>
    </row>
    <row r="337" spans="1:7" ht="12" customHeight="1">
      <c r="A337" s="275"/>
      <c r="B337" s="276">
        <v>38</v>
      </c>
      <c r="C337" s="277" t="s">
        <v>135</v>
      </c>
      <c r="D337" s="230">
        <v>7570</v>
      </c>
      <c r="E337" s="192">
        <f>SUM(E338:E338)</f>
        <v>25000</v>
      </c>
      <c r="F337" s="82">
        <f>SUM(F338:F338)</f>
        <v>14000</v>
      </c>
      <c r="G337" s="140">
        <f t="shared" si="31"/>
        <v>56.000000000000007</v>
      </c>
    </row>
    <row r="338" spans="1:7" ht="12" customHeight="1">
      <c r="A338" s="275"/>
      <c r="B338" s="278">
        <v>381</v>
      </c>
      <c r="C338" s="280" t="s">
        <v>29</v>
      </c>
      <c r="D338" s="70">
        <v>7570</v>
      </c>
      <c r="E338" s="198">
        <v>25000</v>
      </c>
      <c r="F338" s="83">
        <v>14000</v>
      </c>
      <c r="G338" s="140">
        <f t="shared" si="31"/>
        <v>56.000000000000007</v>
      </c>
    </row>
    <row r="339" spans="1:7" ht="12" customHeight="1">
      <c r="A339" s="275"/>
      <c r="B339" s="276">
        <v>32</v>
      </c>
      <c r="C339" s="277" t="s">
        <v>54</v>
      </c>
      <c r="D339" s="235">
        <v>1419.58</v>
      </c>
      <c r="E339" s="200">
        <f>E340</f>
        <v>2700</v>
      </c>
      <c r="F339" s="88">
        <f>F340</f>
        <v>0</v>
      </c>
      <c r="G339" s="148">
        <f t="shared" si="31"/>
        <v>0</v>
      </c>
    </row>
    <row r="340" spans="1:7" ht="12" customHeight="1">
      <c r="A340" s="275"/>
      <c r="B340" s="278">
        <v>322</v>
      </c>
      <c r="C340" s="280" t="s">
        <v>188</v>
      </c>
      <c r="D340" s="70">
        <v>1419.58</v>
      </c>
      <c r="E340" s="198">
        <v>2700</v>
      </c>
      <c r="F340" s="83">
        <v>0</v>
      </c>
      <c r="G340" s="140">
        <f t="shared" si="31"/>
        <v>0</v>
      </c>
    </row>
    <row r="341" spans="1:7" ht="12" customHeight="1">
      <c r="A341" s="360" t="s">
        <v>200</v>
      </c>
      <c r="B341" s="360"/>
      <c r="C341" s="360"/>
      <c r="D341" s="239">
        <v>93775.86</v>
      </c>
      <c r="E341" s="204">
        <f>E342</f>
        <v>80970</v>
      </c>
      <c r="F341" s="93">
        <f>F342</f>
        <v>0</v>
      </c>
      <c r="G341" s="142">
        <f t="shared" si="31"/>
        <v>0</v>
      </c>
    </row>
    <row r="342" spans="1:7" ht="12" customHeight="1">
      <c r="A342" s="356" t="s">
        <v>201</v>
      </c>
      <c r="B342" s="356"/>
      <c r="C342" s="356"/>
      <c r="D342" s="228">
        <v>93775.86</v>
      </c>
      <c r="E342" s="190">
        <f>E345</f>
        <v>80970</v>
      </c>
      <c r="F342" s="80">
        <f>F345</f>
        <v>0</v>
      </c>
      <c r="G342" s="143">
        <f t="shared" si="31"/>
        <v>0</v>
      </c>
    </row>
    <row r="343" spans="1:7" ht="12" customHeight="1">
      <c r="A343" s="353" t="s">
        <v>100</v>
      </c>
      <c r="B343" s="354"/>
      <c r="C343" s="354"/>
      <c r="D343" s="229">
        <v>13775.86</v>
      </c>
      <c r="E343" s="191">
        <f>SUM(E341-E344)</f>
        <v>970</v>
      </c>
      <c r="F343" s="81">
        <f>SUM(F341-F344)</f>
        <v>0</v>
      </c>
      <c r="G343" s="144">
        <f t="shared" si="31"/>
        <v>0</v>
      </c>
    </row>
    <row r="344" spans="1:7" ht="12" customHeight="1">
      <c r="A344" s="361" t="s">
        <v>65</v>
      </c>
      <c r="B344" s="361"/>
      <c r="C344" s="361"/>
      <c r="D344" s="229">
        <v>80000</v>
      </c>
      <c r="E344" s="191">
        <v>80000</v>
      </c>
      <c r="F344" s="81">
        <v>0</v>
      </c>
      <c r="G344" s="144">
        <f t="shared" si="31"/>
        <v>0</v>
      </c>
    </row>
    <row r="345" spans="1:7" ht="12" customHeight="1">
      <c r="A345" s="275"/>
      <c r="B345" s="276">
        <v>4</v>
      </c>
      <c r="C345" s="277" t="s">
        <v>89</v>
      </c>
      <c r="D345" s="232">
        <v>93775.86</v>
      </c>
      <c r="E345" s="197">
        <f>E346</f>
        <v>80970</v>
      </c>
      <c r="F345" s="85">
        <f>F346</f>
        <v>0</v>
      </c>
      <c r="G345" s="140">
        <f t="shared" si="31"/>
        <v>0</v>
      </c>
    </row>
    <row r="346" spans="1:7" ht="12" customHeight="1">
      <c r="A346" s="275"/>
      <c r="B346" s="276">
        <v>45</v>
      </c>
      <c r="C346" s="277" t="s">
        <v>90</v>
      </c>
      <c r="D346" s="230">
        <v>93775.86</v>
      </c>
      <c r="E346" s="192">
        <f>SUM(E347:E347)</f>
        <v>80970</v>
      </c>
      <c r="F346" s="82">
        <f>SUM(F347:F347)</f>
        <v>0</v>
      </c>
      <c r="G346" s="140">
        <f t="shared" si="31"/>
        <v>0</v>
      </c>
    </row>
    <row r="347" spans="1:7" ht="12" customHeight="1">
      <c r="A347" s="275"/>
      <c r="B347" s="278">
        <v>451</v>
      </c>
      <c r="C347" s="280" t="s">
        <v>36</v>
      </c>
      <c r="D347" s="70">
        <v>93775.86</v>
      </c>
      <c r="E347" s="198">
        <v>80970</v>
      </c>
      <c r="F347" s="83">
        <v>0</v>
      </c>
      <c r="G347" s="140">
        <f t="shared" si="31"/>
        <v>0</v>
      </c>
    </row>
    <row r="348" spans="1:7" ht="12" customHeight="1">
      <c r="A348" s="369" t="s">
        <v>105</v>
      </c>
      <c r="B348" s="369"/>
      <c r="C348" s="369"/>
      <c r="D348" s="95">
        <f>D349</f>
        <v>10484.030000000001</v>
      </c>
      <c r="E348" s="95">
        <f>E349</f>
        <v>68300</v>
      </c>
      <c r="F348" s="95">
        <f>F349</f>
        <v>7962</v>
      </c>
      <c r="G348" s="140">
        <f t="shared" si="31"/>
        <v>11.657393850658858</v>
      </c>
    </row>
    <row r="349" spans="1:7" ht="12" customHeight="1">
      <c r="A349" s="363" t="s">
        <v>197</v>
      </c>
      <c r="B349" s="363"/>
      <c r="C349" s="363"/>
      <c r="D349" s="226">
        <v>10484.030000000001</v>
      </c>
      <c r="E349" s="188">
        <f>SUM(E350,E359,E365,E378,E384,E371,E393)</f>
        <v>68300</v>
      </c>
      <c r="F349" s="78">
        <f>SUM(F350,F359,F365,F378,F384,F371,F393)</f>
        <v>7962</v>
      </c>
      <c r="G349" s="141">
        <f t="shared" si="31"/>
        <v>11.657393850658858</v>
      </c>
    </row>
    <row r="350" spans="1:7" ht="12" customHeight="1">
      <c r="A350" s="350" t="s">
        <v>198</v>
      </c>
      <c r="B350" s="350"/>
      <c r="C350" s="350"/>
      <c r="D350" s="239">
        <v>10484.030000000001</v>
      </c>
      <c r="E350" s="204">
        <f>E351</f>
        <v>28000</v>
      </c>
      <c r="F350" s="93">
        <f>F351</f>
        <v>7962</v>
      </c>
      <c r="G350" s="142">
        <f t="shared" si="31"/>
        <v>28.435714285714287</v>
      </c>
    </row>
    <row r="351" spans="1:7" ht="12" customHeight="1">
      <c r="A351" s="356" t="s">
        <v>187</v>
      </c>
      <c r="B351" s="356"/>
      <c r="C351" s="356"/>
      <c r="D351" s="228">
        <v>10484.030000000001</v>
      </c>
      <c r="E351" s="190">
        <f>E353</f>
        <v>28000</v>
      </c>
      <c r="F351" s="80">
        <f>F353</f>
        <v>7962</v>
      </c>
      <c r="G351" s="143">
        <f t="shared" si="31"/>
        <v>28.435714285714287</v>
      </c>
    </row>
    <row r="352" spans="1:7" ht="12" customHeight="1">
      <c r="A352" s="366" t="s">
        <v>199</v>
      </c>
      <c r="B352" s="366"/>
      <c r="C352" s="366"/>
      <c r="D352" s="229">
        <v>10484.030000000001</v>
      </c>
      <c r="E352" s="191">
        <f>E353</f>
        <v>28000</v>
      </c>
      <c r="F352" s="81">
        <f>F353</f>
        <v>7962</v>
      </c>
      <c r="G352" s="144">
        <f t="shared" si="31"/>
        <v>28.435714285714287</v>
      </c>
    </row>
    <row r="353" spans="1:7" ht="12" customHeight="1">
      <c r="A353" s="275"/>
      <c r="B353" s="276">
        <v>3</v>
      </c>
      <c r="C353" s="277" t="s">
        <v>53</v>
      </c>
      <c r="D353" s="232">
        <v>10484.030000000001</v>
      </c>
      <c r="E353" s="197">
        <f>SUM(E354,E356)</f>
        <v>28000</v>
      </c>
      <c r="F353" s="85">
        <f>SUM(F354,F356)</f>
        <v>7962</v>
      </c>
      <c r="G353" s="140">
        <f t="shared" si="31"/>
        <v>28.435714285714287</v>
      </c>
    </row>
    <row r="354" spans="1:7" ht="12" customHeight="1">
      <c r="A354" s="275"/>
      <c r="B354" s="276">
        <v>38</v>
      </c>
      <c r="C354" s="277" t="s">
        <v>135</v>
      </c>
      <c r="D354" s="230">
        <v>10484.030000000001</v>
      </c>
      <c r="E354" s="192">
        <f>SUM(E355)</f>
        <v>21000</v>
      </c>
      <c r="F354" s="82">
        <f>SUM(F355)</f>
        <v>7962</v>
      </c>
      <c r="G354" s="140">
        <f t="shared" si="31"/>
        <v>37.914285714285718</v>
      </c>
    </row>
    <row r="355" spans="1:7" ht="12" customHeight="1">
      <c r="A355" s="275"/>
      <c r="B355" s="278">
        <v>381</v>
      </c>
      <c r="C355" s="280" t="s">
        <v>29</v>
      </c>
      <c r="D355" s="70">
        <v>10484.030000000001</v>
      </c>
      <c r="E355" s="198">
        <v>21000</v>
      </c>
      <c r="F355" s="83">
        <v>7962</v>
      </c>
      <c r="G355" s="140">
        <f t="shared" si="31"/>
        <v>37.914285714285718</v>
      </c>
    </row>
    <row r="356" spans="1:7" ht="12" customHeight="1">
      <c r="A356" s="275"/>
      <c r="B356" s="276">
        <v>32</v>
      </c>
      <c r="C356" s="277" t="s">
        <v>54</v>
      </c>
      <c r="D356" s="235">
        <v>0</v>
      </c>
      <c r="E356" s="212">
        <f t="shared" ref="E356:F356" si="33">SUM(E357:E358)</f>
        <v>7000</v>
      </c>
      <c r="F356" s="250">
        <f t="shared" si="33"/>
        <v>0</v>
      </c>
      <c r="G356" s="148">
        <f t="shared" si="31"/>
        <v>0</v>
      </c>
    </row>
    <row r="357" spans="1:7" ht="12" customHeight="1">
      <c r="A357" s="275"/>
      <c r="B357" s="278">
        <v>322</v>
      </c>
      <c r="C357" s="280" t="s">
        <v>188</v>
      </c>
      <c r="D357" s="70">
        <v>0</v>
      </c>
      <c r="E357" s="198">
        <v>1400</v>
      </c>
      <c r="F357" s="83">
        <v>0</v>
      </c>
      <c r="G357" s="140">
        <f t="shared" si="31"/>
        <v>0</v>
      </c>
    </row>
    <row r="358" spans="1:7" ht="12" customHeight="1">
      <c r="A358" s="275"/>
      <c r="B358" s="278">
        <v>323</v>
      </c>
      <c r="C358" s="280" t="s">
        <v>55</v>
      </c>
      <c r="D358" s="111">
        <v>0</v>
      </c>
      <c r="E358" s="213">
        <v>5600</v>
      </c>
      <c r="F358" s="112">
        <v>0</v>
      </c>
      <c r="G358" s="140">
        <f t="shared" si="31"/>
        <v>0</v>
      </c>
    </row>
    <row r="359" spans="1:7" ht="12" customHeight="1">
      <c r="A359" s="350" t="s">
        <v>196</v>
      </c>
      <c r="B359" s="350"/>
      <c r="C359" s="350"/>
      <c r="D359" s="239">
        <v>0</v>
      </c>
      <c r="E359" s="204">
        <f t="shared" ref="E359:F362" si="34">E360</f>
        <v>10000</v>
      </c>
      <c r="F359" s="93">
        <f t="shared" si="34"/>
        <v>0</v>
      </c>
      <c r="G359" s="142">
        <f t="shared" si="31"/>
        <v>0</v>
      </c>
    </row>
    <row r="360" spans="1:7" ht="12" customHeight="1">
      <c r="A360" s="356" t="s">
        <v>187</v>
      </c>
      <c r="B360" s="356"/>
      <c r="C360" s="356"/>
      <c r="D360" s="228">
        <v>0</v>
      </c>
      <c r="E360" s="190">
        <f t="shared" si="34"/>
        <v>10000</v>
      </c>
      <c r="F360" s="80">
        <f t="shared" si="34"/>
        <v>0</v>
      </c>
      <c r="G360" s="143">
        <f t="shared" si="31"/>
        <v>0</v>
      </c>
    </row>
    <row r="361" spans="1:7" ht="12" customHeight="1">
      <c r="A361" s="366" t="s">
        <v>106</v>
      </c>
      <c r="B361" s="366"/>
      <c r="C361" s="366"/>
      <c r="D361" s="229">
        <v>0</v>
      </c>
      <c r="E361" s="191">
        <f t="shared" si="34"/>
        <v>10000</v>
      </c>
      <c r="F361" s="81">
        <f t="shared" si="34"/>
        <v>0</v>
      </c>
      <c r="G361" s="144">
        <f t="shared" si="31"/>
        <v>0</v>
      </c>
    </row>
    <row r="362" spans="1:7" ht="12" customHeight="1">
      <c r="A362" s="275"/>
      <c r="B362" s="276">
        <v>3</v>
      </c>
      <c r="C362" s="277" t="s">
        <v>53</v>
      </c>
      <c r="D362" s="232">
        <v>0</v>
      </c>
      <c r="E362" s="197">
        <f t="shared" si="34"/>
        <v>10000</v>
      </c>
      <c r="F362" s="85">
        <f t="shared" si="34"/>
        <v>0</v>
      </c>
      <c r="G362" s="140">
        <f t="shared" si="31"/>
        <v>0</v>
      </c>
    </row>
    <row r="363" spans="1:7" ht="12" customHeight="1">
      <c r="A363" s="275"/>
      <c r="B363" s="276">
        <v>38</v>
      </c>
      <c r="C363" s="277" t="s">
        <v>135</v>
      </c>
      <c r="D363" s="230">
        <v>0</v>
      </c>
      <c r="E363" s="192">
        <f>SUM(E364:E364)</f>
        <v>10000</v>
      </c>
      <c r="F363" s="82">
        <f>SUM(F364:F364)</f>
        <v>0</v>
      </c>
      <c r="G363" s="140">
        <f t="shared" si="31"/>
        <v>0</v>
      </c>
    </row>
    <row r="364" spans="1:7" ht="12" customHeight="1">
      <c r="A364" s="275"/>
      <c r="B364" s="278">
        <v>382</v>
      </c>
      <c r="C364" s="280" t="s">
        <v>30</v>
      </c>
      <c r="D364" s="300">
        <v>0</v>
      </c>
      <c r="E364" s="198">
        <v>10000</v>
      </c>
      <c r="F364" s="113">
        <v>0</v>
      </c>
      <c r="G364" s="140">
        <f t="shared" si="31"/>
        <v>0</v>
      </c>
    </row>
    <row r="365" spans="1:7" ht="12" customHeight="1">
      <c r="A365" s="360" t="s">
        <v>195</v>
      </c>
      <c r="B365" s="360"/>
      <c r="C365" s="360"/>
      <c r="D365" s="239">
        <v>0</v>
      </c>
      <c r="E365" s="204">
        <f t="shared" ref="E365:F368" si="35">E366</f>
        <v>0</v>
      </c>
      <c r="F365" s="93">
        <f t="shared" si="35"/>
        <v>0</v>
      </c>
      <c r="G365" s="142" t="e">
        <f t="shared" si="31"/>
        <v>#DIV/0!</v>
      </c>
    </row>
    <row r="366" spans="1:7" ht="12" customHeight="1">
      <c r="A366" s="356" t="s">
        <v>187</v>
      </c>
      <c r="B366" s="356"/>
      <c r="C366" s="356"/>
      <c r="D366" s="228">
        <v>0</v>
      </c>
      <c r="E366" s="190">
        <f t="shared" si="35"/>
        <v>0</v>
      </c>
      <c r="F366" s="80">
        <f t="shared" si="35"/>
        <v>0</v>
      </c>
      <c r="G366" s="143" t="e">
        <f t="shared" si="31"/>
        <v>#DIV/0!</v>
      </c>
    </row>
    <row r="367" spans="1:7" ht="12" customHeight="1">
      <c r="A367" s="366" t="s">
        <v>65</v>
      </c>
      <c r="B367" s="366"/>
      <c r="C367" s="366"/>
      <c r="D367" s="229">
        <v>0</v>
      </c>
      <c r="E367" s="191">
        <f t="shared" si="35"/>
        <v>0</v>
      </c>
      <c r="F367" s="81">
        <f t="shared" si="35"/>
        <v>0</v>
      </c>
      <c r="G367" s="144" t="e">
        <f t="shared" si="31"/>
        <v>#DIV/0!</v>
      </c>
    </row>
    <row r="368" spans="1:7" ht="12" customHeight="1">
      <c r="A368" s="275"/>
      <c r="B368" s="276">
        <v>4</v>
      </c>
      <c r="C368" s="277" t="s">
        <v>89</v>
      </c>
      <c r="D368" s="232">
        <v>0</v>
      </c>
      <c r="E368" s="197">
        <f t="shared" si="35"/>
        <v>0</v>
      </c>
      <c r="F368" s="85">
        <f t="shared" si="35"/>
        <v>0</v>
      </c>
      <c r="G368" s="140" t="e">
        <f t="shared" si="31"/>
        <v>#DIV/0!</v>
      </c>
    </row>
    <row r="369" spans="1:7" ht="12" customHeight="1">
      <c r="A369" s="275"/>
      <c r="B369" s="276">
        <v>42</v>
      </c>
      <c r="C369" s="277" t="s">
        <v>193</v>
      </c>
      <c r="D369" s="230">
        <v>0</v>
      </c>
      <c r="E369" s="192">
        <f>SUM(E370:E370)</f>
        <v>0</v>
      </c>
      <c r="F369" s="82">
        <f>SUM(F370:F370)</f>
        <v>0</v>
      </c>
      <c r="G369" s="140" t="e">
        <f t="shared" si="31"/>
        <v>#DIV/0!</v>
      </c>
    </row>
    <row r="370" spans="1:7" ht="12" customHeight="1">
      <c r="A370" s="275"/>
      <c r="B370" s="278">
        <v>421</v>
      </c>
      <c r="C370" s="280" t="s">
        <v>194</v>
      </c>
      <c r="D370" s="70">
        <v>0</v>
      </c>
      <c r="E370" s="198">
        <v>0</v>
      </c>
      <c r="F370" s="83">
        <f>E370</f>
        <v>0</v>
      </c>
      <c r="G370" s="140" t="e">
        <f t="shared" si="31"/>
        <v>#DIV/0!</v>
      </c>
    </row>
    <row r="371" spans="1:7" ht="12" customHeight="1">
      <c r="A371" s="360" t="s">
        <v>191</v>
      </c>
      <c r="B371" s="360"/>
      <c r="C371" s="360"/>
      <c r="D371" s="239">
        <v>0</v>
      </c>
      <c r="E371" s="204">
        <f>E372</f>
        <v>23000</v>
      </c>
      <c r="F371" s="93">
        <f>F372</f>
        <v>0</v>
      </c>
      <c r="G371" s="142">
        <f t="shared" si="31"/>
        <v>0</v>
      </c>
    </row>
    <row r="372" spans="1:7" ht="12" customHeight="1">
      <c r="A372" s="356" t="s">
        <v>187</v>
      </c>
      <c r="B372" s="356"/>
      <c r="C372" s="356"/>
      <c r="D372" s="228">
        <v>0</v>
      </c>
      <c r="E372" s="190">
        <f>E375</f>
        <v>23000</v>
      </c>
      <c r="F372" s="80">
        <f>F375</f>
        <v>0</v>
      </c>
      <c r="G372" s="143">
        <f t="shared" si="31"/>
        <v>0</v>
      </c>
    </row>
    <row r="373" spans="1:7" ht="12" customHeight="1">
      <c r="A373" s="365" t="s">
        <v>64</v>
      </c>
      <c r="B373" s="365"/>
      <c r="C373" s="365"/>
      <c r="D373" s="229">
        <v>0</v>
      </c>
      <c r="E373" s="191">
        <f>E372-E374</f>
        <v>0</v>
      </c>
      <c r="F373" s="81">
        <f>F372-F374</f>
        <v>0</v>
      </c>
      <c r="G373" s="144" t="e">
        <f t="shared" si="31"/>
        <v>#DIV/0!</v>
      </c>
    </row>
    <row r="374" spans="1:7" ht="12" customHeight="1">
      <c r="A374" s="366" t="s">
        <v>65</v>
      </c>
      <c r="B374" s="366"/>
      <c r="C374" s="366"/>
      <c r="D374" s="229">
        <v>0</v>
      </c>
      <c r="E374" s="191">
        <v>23000</v>
      </c>
      <c r="F374" s="81">
        <v>0</v>
      </c>
      <c r="G374" s="144">
        <f t="shared" si="31"/>
        <v>0</v>
      </c>
    </row>
    <row r="375" spans="1:7" ht="12" customHeight="1">
      <c r="A375" s="275"/>
      <c r="B375" s="276">
        <v>4</v>
      </c>
      <c r="C375" s="277" t="s">
        <v>192</v>
      </c>
      <c r="D375" s="232">
        <v>0</v>
      </c>
      <c r="E375" s="197">
        <f>E376</f>
        <v>23000</v>
      </c>
      <c r="F375" s="85">
        <f>F376</f>
        <v>0</v>
      </c>
      <c r="G375" s="140">
        <f t="shared" si="31"/>
        <v>0</v>
      </c>
    </row>
    <row r="376" spans="1:7" ht="12" customHeight="1">
      <c r="A376" s="275"/>
      <c r="B376" s="276">
        <v>42</v>
      </c>
      <c r="C376" s="277" t="s">
        <v>193</v>
      </c>
      <c r="D376" s="230">
        <v>0</v>
      </c>
      <c r="E376" s="192">
        <f>SUM(E377:E377)</f>
        <v>23000</v>
      </c>
      <c r="F376" s="82">
        <f>SUM(F377:F377)</f>
        <v>0</v>
      </c>
      <c r="G376" s="140">
        <f t="shared" si="31"/>
        <v>0</v>
      </c>
    </row>
    <row r="377" spans="1:7" ht="12" customHeight="1">
      <c r="A377" s="275"/>
      <c r="B377" s="278">
        <v>421</v>
      </c>
      <c r="C377" s="280" t="s">
        <v>194</v>
      </c>
      <c r="D377" s="70">
        <v>0</v>
      </c>
      <c r="E377" s="198">
        <v>23000</v>
      </c>
      <c r="F377" s="83">
        <v>0</v>
      </c>
      <c r="G377" s="140">
        <f t="shared" si="31"/>
        <v>0</v>
      </c>
    </row>
    <row r="378" spans="1:7" ht="12" customHeight="1">
      <c r="A378" s="350" t="s">
        <v>107</v>
      </c>
      <c r="B378" s="350"/>
      <c r="C378" s="350"/>
      <c r="D378" s="239">
        <v>0</v>
      </c>
      <c r="E378" s="204">
        <f t="shared" ref="E378:F381" si="36">E379</f>
        <v>700</v>
      </c>
      <c r="F378" s="93">
        <f t="shared" si="36"/>
        <v>0</v>
      </c>
      <c r="G378" s="142">
        <f t="shared" ref="G378:G441" si="37">F378/E378*100</f>
        <v>0</v>
      </c>
    </row>
    <row r="379" spans="1:7" ht="12" customHeight="1">
      <c r="A379" s="367" t="s">
        <v>189</v>
      </c>
      <c r="B379" s="368"/>
      <c r="C379" s="368"/>
      <c r="D379" s="228">
        <v>0</v>
      </c>
      <c r="E379" s="190">
        <f t="shared" si="36"/>
        <v>700</v>
      </c>
      <c r="F379" s="80">
        <f t="shared" si="36"/>
        <v>0</v>
      </c>
      <c r="G379" s="143">
        <f t="shared" si="37"/>
        <v>0</v>
      </c>
    </row>
    <row r="380" spans="1:7" ht="12" customHeight="1">
      <c r="A380" s="353" t="s">
        <v>100</v>
      </c>
      <c r="B380" s="354"/>
      <c r="C380" s="354"/>
      <c r="D380" s="229">
        <v>0</v>
      </c>
      <c r="E380" s="191">
        <f t="shared" si="36"/>
        <v>700</v>
      </c>
      <c r="F380" s="81">
        <f t="shared" si="36"/>
        <v>0</v>
      </c>
      <c r="G380" s="144">
        <f t="shared" si="37"/>
        <v>0</v>
      </c>
    </row>
    <row r="381" spans="1:7" ht="12" customHeight="1">
      <c r="A381" s="275"/>
      <c r="B381" s="276">
        <v>4</v>
      </c>
      <c r="C381" s="280" t="s">
        <v>190</v>
      </c>
      <c r="D381" s="232">
        <v>0</v>
      </c>
      <c r="E381" s="197">
        <f t="shared" si="36"/>
        <v>700</v>
      </c>
      <c r="F381" s="85">
        <f t="shared" si="36"/>
        <v>0</v>
      </c>
      <c r="G381" s="140">
        <f t="shared" si="37"/>
        <v>0</v>
      </c>
    </row>
    <row r="382" spans="1:7" ht="12" customHeight="1">
      <c r="A382" s="275"/>
      <c r="B382" s="276">
        <v>42</v>
      </c>
      <c r="C382" s="277" t="s">
        <v>114</v>
      </c>
      <c r="D382" s="230">
        <v>0</v>
      </c>
      <c r="E382" s="192">
        <f>SUM(E383:E383)</f>
        <v>700</v>
      </c>
      <c r="F382" s="82">
        <f>SUM(F383:F383)</f>
        <v>0</v>
      </c>
      <c r="G382" s="140">
        <f t="shared" si="37"/>
        <v>0</v>
      </c>
    </row>
    <row r="383" spans="1:7" ht="12" customHeight="1">
      <c r="A383" s="275"/>
      <c r="B383" s="278">
        <v>426</v>
      </c>
      <c r="C383" s="280" t="s">
        <v>38</v>
      </c>
      <c r="D383" s="70">
        <v>0</v>
      </c>
      <c r="E383" s="198">
        <v>700</v>
      </c>
      <c r="F383" s="83">
        <v>0</v>
      </c>
      <c r="G383" s="140">
        <f t="shared" si="37"/>
        <v>0</v>
      </c>
    </row>
    <row r="384" spans="1:7" ht="12" customHeight="1">
      <c r="A384" s="360" t="s">
        <v>186</v>
      </c>
      <c r="B384" s="360"/>
      <c r="C384" s="360"/>
      <c r="D384" s="227">
        <v>0</v>
      </c>
      <c r="E384" s="189">
        <f>SUM(E387,E391)</f>
        <v>3200</v>
      </c>
      <c r="F384" s="79">
        <f>SUM(F387,F391)</f>
        <v>0</v>
      </c>
      <c r="G384" s="142">
        <f t="shared" si="37"/>
        <v>0</v>
      </c>
    </row>
    <row r="385" spans="1:7" ht="12" customHeight="1">
      <c r="A385" s="356" t="s">
        <v>187</v>
      </c>
      <c r="B385" s="356"/>
      <c r="C385" s="356"/>
      <c r="D385" s="228">
        <v>0</v>
      </c>
      <c r="E385" s="190">
        <f>E387</f>
        <v>2100</v>
      </c>
      <c r="F385" s="80">
        <f>F387</f>
        <v>0</v>
      </c>
      <c r="G385" s="143">
        <f t="shared" si="37"/>
        <v>0</v>
      </c>
    </row>
    <row r="386" spans="1:7" ht="12" customHeight="1">
      <c r="A386" s="353" t="s">
        <v>100</v>
      </c>
      <c r="B386" s="354"/>
      <c r="C386" s="354"/>
      <c r="D386" s="229">
        <v>0</v>
      </c>
      <c r="E386" s="191">
        <v>23001</v>
      </c>
      <c r="F386" s="81">
        <v>0</v>
      </c>
      <c r="G386" s="144">
        <f t="shared" si="37"/>
        <v>0</v>
      </c>
    </row>
    <row r="387" spans="1:7" ht="12" customHeight="1">
      <c r="A387" s="275"/>
      <c r="B387" s="276">
        <v>3</v>
      </c>
      <c r="C387" s="277" t="s">
        <v>53</v>
      </c>
      <c r="D387" s="232">
        <v>0</v>
      </c>
      <c r="E387" s="201">
        <f t="shared" ref="E387:F387" si="38">E388</f>
        <v>2100</v>
      </c>
      <c r="F387" s="249">
        <f t="shared" si="38"/>
        <v>0</v>
      </c>
      <c r="G387" s="140">
        <f t="shared" si="37"/>
        <v>0</v>
      </c>
    </row>
    <row r="388" spans="1:7" ht="12" customHeight="1">
      <c r="A388" s="275"/>
      <c r="B388" s="276">
        <v>32</v>
      </c>
      <c r="C388" s="277" t="s">
        <v>54</v>
      </c>
      <c r="D388" s="230">
        <v>0</v>
      </c>
      <c r="E388" s="262">
        <f t="shared" ref="E388:F388" si="39">SUM(E389:E390)</f>
        <v>2100</v>
      </c>
      <c r="F388" s="263">
        <f t="shared" si="39"/>
        <v>0</v>
      </c>
      <c r="G388" s="140">
        <f t="shared" si="37"/>
        <v>0</v>
      </c>
    </row>
    <row r="389" spans="1:7" ht="12" customHeight="1">
      <c r="A389" s="275"/>
      <c r="B389" s="278">
        <v>322</v>
      </c>
      <c r="C389" s="280" t="s">
        <v>188</v>
      </c>
      <c r="D389" s="70">
        <v>0</v>
      </c>
      <c r="E389" s="198">
        <v>700</v>
      </c>
      <c r="F389" s="83">
        <v>0</v>
      </c>
      <c r="G389" s="140">
        <f t="shared" si="37"/>
        <v>0</v>
      </c>
    </row>
    <row r="390" spans="1:7" ht="12" customHeight="1">
      <c r="A390" s="275"/>
      <c r="B390" s="278">
        <v>323</v>
      </c>
      <c r="C390" s="280" t="s">
        <v>108</v>
      </c>
      <c r="D390" s="70">
        <v>0</v>
      </c>
      <c r="E390" s="198">
        <v>1400</v>
      </c>
      <c r="F390" s="83">
        <v>0</v>
      </c>
      <c r="G390" s="140">
        <f t="shared" si="37"/>
        <v>0</v>
      </c>
    </row>
    <row r="391" spans="1:7" ht="12" customHeight="1">
      <c r="A391" s="275"/>
      <c r="B391" s="276">
        <v>38</v>
      </c>
      <c r="C391" s="277" t="s">
        <v>135</v>
      </c>
      <c r="D391" s="246">
        <v>0</v>
      </c>
      <c r="E391" s="214">
        <f>SUM(E392:E392)</f>
        <v>1100</v>
      </c>
      <c r="F391" s="102">
        <f>SUM(F392:F392)</f>
        <v>0</v>
      </c>
      <c r="G391" s="161">
        <f t="shared" si="37"/>
        <v>0</v>
      </c>
    </row>
    <row r="392" spans="1:7" ht="12" customHeight="1">
      <c r="A392" s="275"/>
      <c r="B392" s="278">
        <v>381</v>
      </c>
      <c r="C392" s="280" t="s">
        <v>29</v>
      </c>
      <c r="D392" s="70">
        <v>0</v>
      </c>
      <c r="E392" s="198">
        <v>1100</v>
      </c>
      <c r="F392" s="83">
        <v>0</v>
      </c>
      <c r="G392" s="140">
        <f t="shared" si="37"/>
        <v>0</v>
      </c>
    </row>
    <row r="393" spans="1:7" ht="12" customHeight="1">
      <c r="A393" s="360" t="s">
        <v>183</v>
      </c>
      <c r="B393" s="360"/>
      <c r="C393" s="360"/>
      <c r="D393" s="239">
        <v>0</v>
      </c>
      <c r="E393" s="204">
        <f t="shared" ref="E393:F396" si="40">E394</f>
        <v>3400</v>
      </c>
      <c r="F393" s="93">
        <f t="shared" si="40"/>
        <v>0</v>
      </c>
      <c r="G393" s="142">
        <f t="shared" si="37"/>
        <v>0</v>
      </c>
    </row>
    <row r="394" spans="1:7" ht="12" customHeight="1">
      <c r="A394" s="364" t="s">
        <v>184</v>
      </c>
      <c r="B394" s="364"/>
      <c r="C394" s="364"/>
      <c r="D394" s="228">
        <v>0</v>
      </c>
      <c r="E394" s="190">
        <f t="shared" si="40"/>
        <v>3400</v>
      </c>
      <c r="F394" s="80">
        <f t="shared" si="40"/>
        <v>0</v>
      </c>
      <c r="G394" s="143">
        <f t="shared" si="37"/>
        <v>0</v>
      </c>
    </row>
    <row r="395" spans="1:7" ht="12" customHeight="1">
      <c r="A395" s="353" t="s">
        <v>100</v>
      </c>
      <c r="B395" s="354"/>
      <c r="C395" s="354"/>
      <c r="D395" s="229">
        <v>0</v>
      </c>
      <c r="E395" s="191">
        <f t="shared" si="40"/>
        <v>3400</v>
      </c>
      <c r="F395" s="81">
        <f t="shared" si="40"/>
        <v>0</v>
      </c>
      <c r="G395" s="144">
        <f t="shared" si="37"/>
        <v>0</v>
      </c>
    </row>
    <row r="396" spans="1:7" ht="12" customHeight="1">
      <c r="A396" s="275"/>
      <c r="B396" s="276">
        <v>3</v>
      </c>
      <c r="C396" s="277" t="s">
        <v>53</v>
      </c>
      <c r="D396" s="232">
        <v>0</v>
      </c>
      <c r="E396" s="197">
        <f t="shared" si="40"/>
        <v>3400</v>
      </c>
      <c r="F396" s="85">
        <f t="shared" si="40"/>
        <v>0</v>
      </c>
      <c r="G396" s="140">
        <f t="shared" si="37"/>
        <v>0</v>
      </c>
    </row>
    <row r="397" spans="1:7" ht="12" customHeight="1">
      <c r="A397" s="275"/>
      <c r="B397" s="276">
        <v>38</v>
      </c>
      <c r="C397" s="277" t="s">
        <v>185</v>
      </c>
      <c r="D397" s="230">
        <v>0</v>
      </c>
      <c r="E397" s="192">
        <f>SUM(E398:E398)</f>
        <v>3400</v>
      </c>
      <c r="F397" s="82">
        <f>SUM(F398:F398)</f>
        <v>0</v>
      </c>
      <c r="G397" s="140">
        <f t="shared" si="37"/>
        <v>0</v>
      </c>
    </row>
    <row r="398" spans="1:7" ht="12" customHeight="1">
      <c r="A398" s="275"/>
      <c r="B398" s="278">
        <v>381</v>
      </c>
      <c r="C398" s="280" t="s">
        <v>29</v>
      </c>
      <c r="D398" s="70">
        <v>0</v>
      </c>
      <c r="E398" s="198">
        <v>3400</v>
      </c>
      <c r="F398" s="83">
        <v>0</v>
      </c>
      <c r="G398" s="140">
        <f t="shared" si="37"/>
        <v>0</v>
      </c>
    </row>
    <row r="399" spans="1:7" ht="12" customHeight="1">
      <c r="A399" s="362" t="s">
        <v>109</v>
      </c>
      <c r="B399" s="362"/>
      <c r="C399" s="362"/>
      <c r="D399" s="232">
        <v>115132.15</v>
      </c>
      <c r="E399" s="206">
        <f>E400</f>
        <v>175600</v>
      </c>
      <c r="F399" s="95">
        <f>F400</f>
        <v>65870.510000000009</v>
      </c>
      <c r="G399" s="148">
        <f t="shared" si="37"/>
        <v>37.511679954441917</v>
      </c>
    </row>
    <row r="400" spans="1:7" ht="12" customHeight="1">
      <c r="A400" s="363" t="s">
        <v>182</v>
      </c>
      <c r="B400" s="363"/>
      <c r="C400" s="363"/>
      <c r="D400" s="226">
        <v>16126.72</v>
      </c>
      <c r="E400" s="188">
        <f>SUM(E401,E410,E416,E422,E428,E434)</f>
        <v>175600</v>
      </c>
      <c r="F400" s="78">
        <f>SUM(F401,F410,F416,F422,F428,F434)</f>
        <v>65870.510000000009</v>
      </c>
      <c r="G400" s="141">
        <f t="shared" si="37"/>
        <v>37.511679954441917</v>
      </c>
    </row>
    <row r="401" spans="1:7" ht="12" customHeight="1">
      <c r="A401" s="350" t="s">
        <v>110</v>
      </c>
      <c r="B401" s="350"/>
      <c r="C401" s="350"/>
      <c r="D401" s="239">
        <v>16126.72</v>
      </c>
      <c r="E401" s="204">
        <f>E402</f>
        <v>18900</v>
      </c>
      <c r="F401" s="93">
        <f>F402</f>
        <v>10958.69</v>
      </c>
      <c r="G401" s="142">
        <f t="shared" si="37"/>
        <v>57.982486772486773</v>
      </c>
    </row>
    <row r="402" spans="1:7" ht="12" customHeight="1">
      <c r="A402" s="356" t="s">
        <v>174</v>
      </c>
      <c r="B402" s="356"/>
      <c r="C402" s="356"/>
      <c r="D402" s="228">
        <v>16126.72</v>
      </c>
      <c r="E402" s="190">
        <f>E405</f>
        <v>18900</v>
      </c>
      <c r="F402" s="80">
        <f>F405</f>
        <v>10958.69</v>
      </c>
      <c r="G402" s="143">
        <f t="shared" si="37"/>
        <v>57.982486772486773</v>
      </c>
    </row>
    <row r="403" spans="1:7" ht="12" customHeight="1">
      <c r="A403" s="353" t="s">
        <v>100</v>
      </c>
      <c r="B403" s="354"/>
      <c r="C403" s="354"/>
      <c r="D403" s="229">
        <v>0</v>
      </c>
      <c r="E403" s="191">
        <v>0</v>
      </c>
      <c r="F403" s="81">
        <v>0</v>
      </c>
      <c r="G403" s="144" t="e">
        <f t="shared" si="37"/>
        <v>#DIV/0!</v>
      </c>
    </row>
    <row r="404" spans="1:7" ht="12" customHeight="1">
      <c r="A404" s="361" t="s">
        <v>65</v>
      </c>
      <c r="B404" s="361"/>
      <c r="C404" s="361"/>
      <c r="D404" s="229">
        <v>16126.72</v>
      </c>
      <c r="E404" s="191">
        <v>10958.99</v>
      </c>
      <c r="F404" s="81">
        <v>10958.69</v>
      </c>
      <c r="G404" s="144">
        <f t="shared" si="37"/>
        <v>99.997262521454999</v>
      </c>
    </row>
    <row r="405" spans="1:7" ht="12" customHeight="1">
      <c r="A405" s="275"/>
      <c r="B405" s="276">
        <v>3</v>
      </c>
      <c r="C405" s="277" t="s">
        <v>53</v>
      </c>
      <c r="D405" s="232">
        <v>16126.72</v>
      </c>
      <c r="E405" s="197">
        <f>SUM(E406,E408)</f>
        <v>18900</v>
      </c>
      <c r="F405" s="85">
        <f>SUM(F406,F408)</f>
        <v>10958.69</v>
      </c>
      <c r="G405" s="140">
        <f t="shared" si="37"/>
        <v>57.982486772486773</v>
      </c>
    </row>
    <row r="406" spans="1:7" ht="12" customHeight="1">
      <c r="A406" s="275"/>
      <c r="B406" s="276">
        <v>37</v>
      </c>
      <c r="C406" s="277" t="s">
        <v>97</v>
      </c>
      <c r="D406" s="230">
        <v>16126.72</v>
      </c>
      <c r="E406" s="192">
        <f>SUM(E407:E407)</f>
        <v>17500</v>
      </c>
      <c r="F406" s="82">
        <f>SUM(F407:F407)</f>
        <v>10958.69</v>
      </c>
      <c r="G406" s="140">
        <f t="shared" si="37"/>
        <v>62.621085714285719</v>
      </c>
    </row>
    <row r="407" spans="1:7" ht="12" customHeight="1">
      <c r="A407" s="275"/>
      <c r="B407" s="278">
        <v>372</v>
      </c>
      <c r="C407" s="280" t="s">
        <v>247</v>
      </c>
      <c r="D407" s="70">
        <v>16126.72</v>
      </c>
      <c r="E407" s="198">
        <v>17500</v>
      </c>
      <c r="F407" s="83">
        <v>10958.69</v>
      </c>
      <c r="G407" s="140">
        <f t="shared" si="37"/>
        <v>62.621085714285719</v>
      </c>
    </row>
    <row r="408" spans="1:7" ht="12" customHeight="1">
      <c r="A408" s="275"/>
      <c r="B408" s="290">
        <v>38</v>
      </c>
      <c r="C408" s="280" t="s">
        <v>246</v>
      </c>
      <c r="D408" s="235">
        <v>0</v>
      </c>
      <c r="E408" s="200">
        <f>E409</f>
        <v>1400</v>
      </c>
      <c r="F408" s="88">
        <f>F409</f>
        <v>0</v>
      </c>
      <c r="G408" s="140">
        <f t="shared" si="37"/>
        <v>0</v>
      </c>
    </row>
    <row r="409" spans="1:7" ht="12" customHeight="1">
      <c r="A409" s="275"/>
      <c r="B409" s="278">
        <v>381</v>
      </c>
      <c r="C409" s="280" t="s">
        <v>29</v>
      </c>
      <c r="D409" s="70">
        <v>0</v>
      </c>
      <c r="E409" s="198">
        <v>1400</v>
      </c>
      <c r="F409" s="83">
        <v>0</v>
      </c>
      <c r="G409" s="140">
        <f t="shared" si="37"/>
        <v>0</v>
      </c>
    </row>
    <row r="410" spans="1:7" ht="12" customHeight="1">
      <c r="A410" s="350" t="s">
        <v>180</v>
      </c>
      <c r="B410" s="350"/>
      <c r="C410" s="350"/>
      <c r="D410" s="239">
        <v>4512.62</v>
      </c>
      <c r="E410" s="204">
        <f t="shared" ref="E410:F413" si="41">E411</f>
        <v>5400</v>
      </c>
      <c r="F410" s="93">
        <f t="shared" si="41"/>
        <v>2150</v>
      </c>
      <c r="G410" s="142">
        <f t="shared" si="37"/>
        <v>39.814814814814817</v>
      </c>
    </row>
    <row r="411" spans="1:7" ht="12" customHeight="1">
      <c r="A411" s="356" t="s">
        <v>181</v>
      </c>
      <c r="B411" s="356"/>
      <c r="C411" s="356"/>
      <c r="D411" s="228">
        <v>4512.62</v>
      </c>
      <c r="E411" s="190">
        <f t="shared" si="41"/>
        <v>5400</v>
      </c>
      <c r="F411" s="80">
        <f t="shared" si="41"/>
        <v>2150</v>
      </c>
      <c r="G411" s="143">
        <f t="shared" si="37"/>
        <v>39.814814814814817</v>
      </c>
    </row>
    <row r="412" spans="1:7" ht="12" customHeight="1">
      <c r="A412" s="353" t="s">
        <v>100</v>
      </c>
      <c r="B412" s="354"/>
      <c r="C412" s="354"/>
      <c r="D412" s="229">
        <v>4512.62</v>
      </c>
      <c r="E412" s="191">
        <f t="shared" si="41"/>
        <v>5400</v>
      </c>
      <c r="F412" s="81">
        <f t="shared" si="41"/>
        <v>2150</v>
      </c>
      <c r="G412" s="144">
        <f t="shared" si="37"/>
        <v>39.814814814814817</v>
      </c>
    </row>
    <row r="413" spans="1:7" ht="12" customHeight="1">
      <c r="A413" s="275"/>
      <c r="B413" s="276">
        <v>3</v>
      </c>
      <c r="C413" s="277" t="s">
        <v>53</v>
      </c>
      <c r="D413" s="232">
        <v>4512.62</v>
      </c>
      <c r="E413" s="197">
        <f t="shared" si="41"/>
        <v>5400</v>
      </c>
      <c r="F413" s="85">
        <f t="shared" si="41"/>
        <v>2150</v>
      </c>
      <c r="G413" s="140">
        <f t="shared" si="37"/>
        <v>39.814814814814817</v>
      </c>
    </row>
    <row r="414" spans="1:7" ht="12" customHeight="1">
      <c r="A414" s="275"/>
      <c r="B414" s="276">
        <v>37</v>
      </c>
      <c r="C414" s="277" t="s">
        <v>97</v>
      </c>
      <c r="D414" s="230">
        <v>4512.62</v>
      </c>
      <c r="E414" s="192">
        <f>SUM(E415:E415)</f>
        <v>5400</v>
      </c>
      <c r="F414" s="82">
        <f>SUM(F415:F415)</f>
        <v>2150</v>
      </c>
      <c r="G414" s="140">
        <f t="shared" si="37"/>
        <v>39.814814814814817</v>
      </c>
    </row>
    <row r="415" spans="1:7" ht="12" customHeight="1">
      <c r="A415" s="275"/>
      <c r="B415" s="278">
        <v>372</v>
      </c>
      <c r="C415" s="280" t="s">
        <v>98</v>
      </c>
      <c r="D415" s="70">
        <v>4512.62</v>
      </c>
      <c r="E415" s="198">
        <v>5400</v>
      </c>
      <c r="F415" s="83">
        <v>2150</v>
      </c>
      <c r="G415" s="140">
        <f t="shared" si="37"/>
        <v>39.814814814814817</v>
      </c>
    </row>
    <row r="416" spans="1:7" ht="12" customHeight="1">
      <c r="A416" s="350" t="s">
        <v>179</v>
      </c>
      <c r="B416" s="350"/>
      <c r="C416" s="350"/>
      <c r="D416" s="239">
        <v>800</v>
      </c>
      <c r="E416" s="204">
        <f t="shared" ref="E416:F419" si="42">E417</f>
        <v>4100</v>
      </c>
      <c r="F416" s="93">
        <f t="shared" si="42"/>
        <v>1000</v>
      </c>
      <c r="G416" s="142">
        <f t="shared" si="37"/>
        <v>24.390243902439025</v>
      </c>
    </row>
    <row r="417" spans="1:7" ht="12" customHeight="1">
      <c r="A417" s="356" t="s">
        <v>174</v>
      </c>
      <c r="B417" s="356"/>
      <c r="C417" s="356"/>
      <c r="D417" s="228">
        <v>800</v>
      </c>
      <c r="E417" s="190">
        <f t="shared" si="42"/>
        <v>4100</v>
      </c>
      <c r="F417" s="80">
        <f t="shared" si="42"/>
        <v>1000</v>
      </c>
      <c r="G417" s="143">
        <f t="shared" si="37"/>
        <v>24.390243902439025</v>
      </c>
    </row>
    <row r="418" spans="1:7" ht="12" customHeight="1">
      <c r="A418" s="353" t="s">
        <v>100</v>
      </c>
      <c r="B418" s="354"/>
      <c r="C418" s="354"/>
      <c r="D418" s="229">
        <v>800</v>
      </c>
      <c r="E418" s="191">
        <f t="shared" si="42"/>
        <v>4100</v>
      </c>
      <c r="F418" s="81">
        <f t="shared" si="42"/>
        <v>1000</v>
      </c>
      <c r="G418" s="144">
        <f t="shared" si="37"/>
        <v>24.390243902439025</v>
      </c>
    </row>
    <row r="419" spans="1:7" ht="12" customHeight="1">
      <c r="A419" s="275"/>
      <c r="B419" s="276">
        <v>3</v>
      </c>
      <c r="C419" s="277" t="s">
        <v>53</v>
      </c>
      <c r="D419" s="232">
        <v>800</v>
      </c>
      <c r="E419" s="197">
        <f t="shared" si="42"/>
        <v>4100</v>
      </c>
      <c r="F419" s="85">
        <f t="shared" si="42"/>
        <v>1000</v>
      </c>
      <c r="G419" s="140">
        <f t="shared" si="37"/>
        <v>24.390243902439025</v>
      </c>
    </row>
    <row r="420" spans="1:7" ht="12" customHeight="1">
      <c r="A420" s="275"/>
      <c r="B420" s="276">
        <v>38</v>
      </c>
      <c r="C420" s="277" t="s">
        <v>135</v>
      </c>
      <c r="D420" s="230">
        <v>800</v>
      </c>
      <c r="E420" s="192">
        <f>SUM(E421:E421)</f>
        <v>4100</v>
      </c>
      <c r="F420" s="82">
        <f>SUM(F421:F421)</f>
        <v>1000</v>
      </c>
      <c r="G420" s="140">
        <f t="shared" si="37"/>
        <v>24.390243902439025</v>
      </c>
    </row>
    <row r="421" spans="1:7" ht="12" customHeight="1">
      <c r="A421" s="275"/>
      <c r="B421" s="278">
        <v>381</v>
      </c>
      <c r="C421" s="280" t="s">
        <v>29</v>
      </c>
      <c r="D421" s="70">
        <v>800</v>
      </c>
      <c r="E421" s="198">
        <v>4100</v>
      </c>
      <c r="F421" s="83">
        <v>1000</v>
      </c>
      <c r="G421" s="140">
        <f t="shared" si="37"/>
        <v>24.390243902439025</v>
      </c>
    </row>
    <row r="422" spans="1:7" ht="12" customHeight="1">
      <c r="A422" s="360" t="s">
        <v>173</v>
      </c>
      <c r="B422" s="360"/>
      <c r="C422" s="360"/>
      <c r="D422" s="239">
        <v>600.24</v>
      </c>
      <c r="E422" s="204">
        <f t="shared" ref="E422:F425" si="43">E423</f>
        <v>2000</v>
      </c>
      <c r="F422" s="93">
        <f t="shared" si="43"/>
        <v>0</v>
      </c>
      <c r="G422" s="142">
        <f t="shared" si="37"/>
        <v>0</v>
      </c>
    </row>
    <row r="423" spans="1:7" ht="12" customHeight="1">
      <c r="A423" s="356" t="s">
        <v>174</v>
      </c>
      <c r="B423" s="356"/>
      <c r="C423" s="356"/>
      <c r="D423" s="228">
        <v>600.24</v>
      </c>
      <c r="E423" s="190">
        <f t="shared" si="43"/>
        <v>2000</v>
      </c>
      <c r="F423" s="80">
        <f t="shared" si="43"/>
        <v>0</v>
      </c>
      <c r="G423" s="143">
        <f t="shared" si="37"/>
        <v>0</v>
      </c>
    </row>
    <row r="424" spans="1:7" ht="12" customHeight="1">
      <c r="A424" s="353" t="s">
        <v>100</v>
      </c>
      <c r="B424" s="354"/>
      <c r="C424" s="354"/>
      <c r="D424" s="229">
        <v>600.24</v>
      </c>
      <c r="E424" s="191">
        <f t="shared" si="43"/>
        <v>2000</v>
      </c>
      <c r="F424" s="81">
        <f t="shared" si="43"/>
        <v>0</v>
      </c>
      <c r="G424" s="144">
        <f t="shared" si="37"/>
        <v>0</v>
      </c>
    </row>
    <row r="425" spans="1:7" ht="12" customHeight="1">
      <c r="A425" s="275"/>
      <c r="B425" s="276">
        <v>3</v>
      </c>
      <c r="C425" s="277" t="s">
        <v>53</v>
      </c>
      <c r="D425" s="232">
        <v>600.24</v>
      </c>
      <c r="E425" s="197">
        <f t="shared" si="43"/>
        <v>2000</v>
      </c>
      <c r="F425" s="85">
        <f t="shared" si="43"/>
        <v>0</v>
      </c>
      <c r="G425" s="140">
        <f t="shared" si="37"/>
        <v>0</v>
      </c>
    </row>
    <row r="426" spans="1:7" ht="12" customHeight="1">
      <c r="A426" s="275"/>
      <c r="B426" s="276">
        <v>37</v>
      </c>
      <c r="C426" s="277" t="s">
        <v>97</v>
      </c>
      <c r="D426" s="230">
        <v>600.24</v>
      </c>
      <c r="E426" s="192">
        <f>SUM(E427:E427)</f>
        <v>2000</v>
      </c>
      <c r="F426" s="82">
        <f>SUM(F427:F427)</f>
        <v>0</v>
      </c>
      <c r="G426" s="140">
        <f t="shared" si="37"/>
        <v>0</v>
      </c>
    </row>
    <row r="427" spans="1:7" ht="12" customHeight="1">
      <c r="A427" s="275"/>
      <c r="B427" s="278">
        <v>372</v>
      </c>
      <c r="C427" s="280" t="s">
        <v>98</v>
      </c>
      <c r="D427" s="70">
        <v>600.24</v>
      </c>
      <c r="E427" s="198">
        <v>2000</v>
      </c>
      <c r="F427" s="83">
        <v>0</v>
      </c>
      <c r="G427" s="140">
        <f t="shared" si="37"/>
        <v>0</v>
      </c>
    </row>
    <row r="428" spans="1:7" ht="12" customHeight="1">
      <c r="A428" s="350" t="s">
        <v>111</v>
      </c>
      <c r="B428" s="350"/>
      <c r="C428" s="350"/>
      <c r="D428" s="239">
        <v>14804.54</v>
      </c>
      <c r="E428" s="204">
        <f>E429</f>
        <v>60100</v>
      </c>
      <c r="F428" s="93">
        <f>F429</f>
        <v>28645.93</v>
      </c>
      <c r="G428" s="142">
        <f t="shared" si="37"/>
        <v>47.663777038269551</v>
      </c>
    </row>
    <row r="429" spans="1:7" ht="12" customHeight="1">
      <c r="A429" s="356" t="s">
        <v>174</v>
      </c>
      <c r="B429" s="356"/>
      <c r="C429" s="356"/>
      <c r="D429" s="228">
        <v>14804.54</v>
      </c>
      <c r="E429" s="190">
        <f>E431</f>
        <v>60100</v>
      </c>
      <c r="F429" s="80">
        <f>F431</f>
        <v>28645.93</v>
      </c>
      <c r="G429" s="143">
        <f t="shared" si="37"/>
        <v>47.663777038269551</v>
      </c>
    </row>
    <row r="430" spans="1:7" ht="12" customHeight="1">
      <c r="A430" s="353" t="s">
        <v>100</v>
      </c>
      <c r="B430" s="354"/>
      <c r="C430" s="354"/>
      <c r="D430" s="229">
        <v>14804.54</v>
      </c>
      <c r="E430" s="191">
        <f t="shared" ref="E430:F431" si="44">E431</f>
        <v>60100</v>
      </c>
      <c r="F430" s="81">
        <f t="shared" si="44"/>
        <v>28645.93</v>
      </c>
      <c r="G430" s="144">
        <f t="shared" si="37"/>
        <v>47.663777038269551</v>
      </c>
    </row>
    <row r="431" spans="1:7" ht="12" customHeight="1">
      <c r="A431" s="275"/>
      <c r="B431" s="276">
        <v>3</v>
      </c>
      <c r="C431" s="277" t="s">
        <v>53</v>
      </c>
      <c r="D431" s="232">
        <v>14804.54</v>
      </c>
      <c r="E431" s="197">
        <f t="shared" si="44"/>
        <v>60100</v>
      </c>
      <c r="F431" s="85">
        <f t="shared" si="44"/>
        <v>28645.93</v>
      </c>
      <c r="G431" s="140">
        <f t="shared" si="37"/>
        <v>47.663777038269551</v>
      </c>
    </row>
    <row r="432" spans="1:7" ht="12" customHeight="1">
      <c r="A432" s="275"/>
      <c r="B432" s="276">
        <v>37</v>
      </c>
      <c r="C432" s="277" t="s">
        <v>169</v>
      </c>
      <c r="D432" s="230">
        <v>14804.54</v>
      </c>
      <c r="E432" s="192">
        <f>SUM(E433:E433)</f>
        <v>60100</v>
      </c>
      <c r="F432" s="82">
        <f>SUM(F433:F433)</f>
        <v>28645.93</v>
      </c>
      <c r="G432" s="140">
        <f t="shared" si="37"/>
        <v>47.663777038269551</v>
      </c>
    </row>
    <row r="433" spans="1:7" ht="12" customHeight="1">
      <c r="A433" s="275"/>
      <c r="B433" s="278">
        <v>372</v>
      </c>
      <c r="C433" s="280" t="s">
        <v>98</v>
      </c>
      <c r="D433" s="70">
        <v>14804.54</v>
      </c>
      <c r="E433" s="198">
        <v>60100</v>
      </c>
      <c r="F433" s="83">
        <v>28645.93</v>
      </c>
      <c r="G433" s="140">
        <f t="shared" si="37"/>
        <v>47.663777038269551</v>
      </c>
    </row>
    <row r="434" spans="1:7" ht="12" customHeight="1">
      <c r="A434" s="350" t="s">
        <v>112</v>
      </c>
      <c r="B434" s="350"/>
      <c r="C434" s="350"/>
      <c r="D434" s="239">
        <v>78288.03</v>
      </c>
      <c r="E434" s="204">
        <f>E435</f>
        <v>85100</v>
      </c>
      <c r="F434" s="93">
        <f>F435</f>
        <v>23115.89</v>
      </c>
      <c r="G434" s="142">
        <f t="shared" si="37"/>
        <v>27.163207990599293</v>
      </c>
    </row>
    <row r="435" spans="1:7" ht="12" customHeight="1">
      <c r="A435" s="356" t="s">
        <v>174</v>
      </c>
      <c r="B435" s="356"/>
      <c r="C435" s="356"/>
      <c r="D435" s="228">
        <v>78288.03</v>
      </c>
      <c r="E435" s="190">
        <f>E438</f>
        <v>85100</v>
      </c>
      <c r="F435" s="80">
        <f>F438</f>
        <v>23115.89</v>
      </c>
      <c r="G435" s="143">
        <f t="shared" si="37"/>
        <v>27.163207990599293</v>
      </c>
    </row>
    <row r="436" spans="1:7" ht="12" customHeight="1">
      <c r="A436" s="353" t="s">
        <v>100</v>
      </c>
      <c r="B436" s="354"/>
      <c r="C436" s="354"/>
      <c r="D436" s="229">
        <v>0</v>
      </c>
      <c r="E436" s="191">
        <f>SUM(E434-E437)</f>
        <v>0</v>
      </c>
      <c r="F436" s="81">
        <f>SUM(F434-F437)</f>
        <v>0</v>
      </c>
      <c r="G436" s="144" t="e">
        <f t="shared" si="37"/>
        <v>#DIV/0!</v>
      </c>
    </row>
    <row r="437" spans="1:7" ht="12" customHeight="1">
      <c r="A437" s="357" t="s">
        <v>252</v>
      </c>
      <c r="B437" s="358"/>
      <c r="C437" s="358"/>
      <c r="D437" s="229">
        <v>78288.03</v>
      </c>
      <c r="E437" s="191">
        <v>85100</v>
      </c>
      <c r="F437" s="81">
        <v>23115.89</v>
      </c>
      <c r="G437" s="144">
        <f t="shared" si="37"/>
        <v>27.163207990599293</v>
      </c>
    </row>
    <row r="438" spans="1:7" ht="12" customHeight="1">
      <c r="A438" s="275"/>
      <c r="B438" s="276">
        <v>3</v>
      </c>
      <c r="C438" s="277" t="s">
        <v>53</v>
      </c>
      <c r="D438" s="232">
        <v>78288.03</v>
      </c>
      <c r="E438" s="197">
        <f>SUM(E439,E443)</f>
        <v>85100</v>
      </c>
      <c r="F438" s="85">
        <f>SUM(F439,F443)</f>
        <v>23115.89</v>
      </c>
      <c r="G438" s="140">
        <f t="shared" si="37"/>
        <v>27.163207990599293</v>
      </c>
    </row>
    <row r="439" spans="1:7" ht="12" customHeight="1">
      <c r="A439" s="275"/>
      <c r="B439" s="276">
        <v>31</v>
      </c>
      <c r="C439" s="277" t="s">
        <v>140</v>
      </c>
      <c r="D439" s="235">
        <v>78288.03</v>
      </c>
      <c r="E439" s="200">
        <f>SUM(E440:E442)</f>
        <v>79600</v>
      </c>
      <c r="F439" s="88">
        <f>SUM(F440:F442)</f>
        <v>19878.39</v>
      </c>
      <c r="G439" s="140">
        <f t="shared" si="37"/>
        <v>24.972851758793968</v>
      </c>
    </row>
    <row r="440" spans="1:7" ht="12" customHeight="1">
      <c r="A440" s="275"/>
      <c r="B440" s="278">
        <v>311</v>
      </c>
      <c r="C440" s="280" t="s">
        <v>141</v>
      </c>
      <c r="D440" s="70">
        <v>67200.070000000007</v>
      </c>
      <c r="E440" s="198">
        <v>68600</v>
      </c>
      <c r="F440" s="83">
        <v>17063</v>
      </c>
      <c r="G440" s="140">
        <f t="shared" si="37"/>
        <v>24.873177842565596</v>
      </c>
    </row>
    <row r="441" spans="1:7" ht="12" customHeight="1">
      <c r="A441" s="275"/>
      <c r="B441" s="278">
        <v>312</v>
      </c>
      <c r="C441" s="280" t="s">
        <v>62</v>
      </c>
      <c r="D441" s="70">
        <v>0</v>
      </c>
      <c r="E441" s="198">
        <v>1500</v>
      </c>
      <c r="F441" s="83">
        <v>0</v>
      </c>
      <c r="G441" s="140">
        <f t="shared" si="37"/>
        <v>0</v>
      </c>
    </row>
    <row r="442" spans="1:7" ht="12" customHeight="1">
      <c r="A442" s="275"/>
      <c r="B442" s="278">
        <v>313</v>
      </c>
      <c r="C442" s="280" t="s">
        <v>27</v>
      </c>
      <c r="D442" s="70">
        <v>11087.96</v>
      </c>
      <c r="E442" s="198">
        <v>9500</v>
      </c>
      <c r="F442" s="83">
        <v>2815.39</v>
      </c>
      <c r="G442" s="140">
        <f t="shared" ref="G442:G454" si="45">F442/E442*100</f>
        <v>29.635684210526314</v>
      </c>
    </row>
    <row r="443" spans="1:7" ht="12" customHeight="1">
      <c r="A443" s="275"/>
      <c r="B443" s="276">
        <v>32</v>
      </c>
      <c r="C443" s="277" t="s">
        <v>54</v>
      </c>
      <c r="D443" s="232">
        <v>0</v>
      </c>
      <c r="E443" s="197">
        <f>SUM(E444:E446)</f>
        <v>5500</v>
      </c>
      <c r="F443" s="85">
        <f>SUM(F444:F446)</f>
        <v>3237.5</v>
      </c>
      <c r="G443" s="140">
        <f t="shared" si="45"/>
        <v>58.86363636363636</v>
      </c>
    </row>
    <row r="444" spans="1:7" ht="12" customHeight="1">
      <c r="A444" s="275"/>
      <c r="B444" s="278">
        <v>321</v>
      </c>
      <c r="C444" s="284" t="s">
        <v>63</v>
      </c>
      <c r="D444" s="283">
        <v>0</v>
      </c>
      <c r="E444" s="198">
        <v>1000</v>
      </c>
      <c r="F444" s="83">
        <v>0</v>
      </c>
      <c r="G444" s="140">
        <f t="shared" si="45"/>
        <v>0</v>
      </c>
    </row>
    <row r="445" spans="1:7" ht="12" customHeight="1">
      <c r="A445" s="275"/>
      <c r="B445" s="278">
        <v>322</v>
      </c>
      <c r="C445" s="280" t="s">
        <v>58</v>
      </c>
      <c r="D445" s="70">
        <v>0</v>
      </c>
      <c r="E445" s="198">
        <v>1500</v>
      </c>
      <c r="F445" s="83">
        <v>832.5</v>
      </c>
      <c r="G445" s="140">
        <f t="shared" si="45"/>
        <v>55.500000000000007</v>
      </c>
    </row>
    <row r="446" spans="1:7" ht="12" customHeight="1">
      <c r="A446" s="275"/>
      <c r="B446" s="278">
        <v>323</v>
      </c>
      <c r="C446" s="280" t="s">
        <v>55</v>
      </c>
      <c r="D446" s="70">
        <v>0</v>
      </c>
      <c r="E446" s="198">
        <v>3000</v>
      </c>
      <c r="F446" s="83">
        <v>2405</v>
      </c>
      <c r="G446" s="140">
        <f t="shared" si="45"/>
        <v>80.166666666666657</v>
      </c>
    </row>
    <row r="447" spans="1:7" ht="12" customHeight="1">
      <c r="A447" s="359" t="s">
        <v>260</v>
      </c>
      <c r="B447" s="359"/>
      <c r="C447" s="359"/>
      <c r="D447" s="232">
        <v>0</v>
      </c>
      <c r="E447" s="197">
        <f>SUM(E448)</f>
        <v>0</v>
      </c>
      <c r="F447" s="85">
        <f>SUM(F448)</f>
        <v>0</v>
      </c>
      <c r="G447" s="148" t="e">
        <f t="shared" si="45"/>
        <v>#DIV/0!</v>
      </c>
    </row>
    <row r="448" spans="1:7" ht="12" customHeight="1">
      <c r="A448" s="349" t="s">
        <v>166</v>
      </c>
      <c r="B448" s="349"/>
      <c r="C448" s="349"/>
      <c r="D448" s="226">
        <v>0</v>
      </c>
      <c r="E448" s="188">
        <f t="shared" ref="E448:F452" si="46">E449</f>
        <v>0</v>
      </c>
      <c r="F448" s="78">
        <f t="shared" si="46"/>
        <v>0</v>
      </c>
      <c r="G448" s="141" t="e">
        <f t="shared" si="45"/>
        <v>#DIV/0!</v>
      </c>
    </row>
    <row r="449" spans="1:7" ht="12" customHeight="1">
      <c r="A449" s="350" t="s">
        <v>113</v>
      </c>
      <c r="B449" s="350"/>
      <c r="C449" s="350"/>
      <c r="D449" s="227">
        <v>0</v>
      </c>
      <c r="E449" s="189">
        <f t="shared" si="46"/>
        <v>0</v>
      </c>
      <c r="F449" s="79">
        <f t="shared" si="46"/>
        <v>0</v>
      </c>
      <c r="G449" s="142" t="e">
        <f t="shared" si="45"/>
        <v>#DIV/0!</v>
      </c>
    </row>
    <row r="450" spans="1:7" ht="12" customHeight="1">
      <c r="A450" s="351" t="s">
        <v>167</v>
      </c>
      <c r="B450" s="352"/>
      <c r="C450" s="352"/>
      <c r="D450" s="228">
        <v>0</v>
      </c>
      <c r="E450" s="190">
        <f t="shared" si="46"/>
        <v>0</v>
      </c>
      <c r="F450" s="80">
        <f t="shared" si="46"/>
        <v>0</v>
      </c>
      <c r="G450" s="143" t="e">
        <f t="shared" si="45"/>
        <v>#DIV/0!</v>
      </c>
    </row>
    <row r="451" spans="1:7" ht="12" customHeight="1">
      <c r="A451" s="353" t="s">
        <v>100</v>
      </c>
      <c r="B451" s="354"/>
      <c r="C451" s="354"/>
      <c r="D451" s="229">
        <v>0</v>
      </c>
      <c r="E451" s="191">
        <f t="shared" si="46"/>
        <v>0</v>
      </c>
      <c r="F451" s="81">
        <f t="shared" si="46"/>
        <v>0</v>
      </c>
      <c r="G451" s="144" t="e">
        <f t="shared" si="45"/>
        <v>#DIV/0!</v>
      </c>
    </row>
    <row r="452" spans="1:7" ht="12" customHeight="1">
      <c r="A452" s="275"/>
      <c r="B452" s="276">
        <v>4</v>
      </c>
      <c r="C452" s="277" t="s">
        <v>168</v>
      </c>
      <c r="D452" s="232">
        <v>0</v>
      </c>
      <c r="E452" s="197">
        <f t="shared" si="46"/>
        <v>0</v>
      </c>
      <c r="F452" s="85">
        <f t="shared" si="46"/>
        <v>0</v>
      </c>
      <c r="G452" s="140" t="e">
        <f t="shared" si="45"/>
        <v>#DIV/0!</v>
      </c>
    </row>
    <row r="453" spans="1:7" ht="12" customHeight="1">
      <c r="A453" s="293"/>
      <c r="B453" s="294">
        <v>42</v>
      </c>
      <c r="C453" s="291" t="s">
        <v>114</v>
      </c>
      <c r="D453" s="230">
        <v>0</v>
      </c>
      <c r="E453" s="192">
        <f>SUM(E454:E454)</f>
        <v>0</v>
      </c>
      <c r="F453" s="82">
        <f>SUM(F454:F454)</f>
        <v>0</v>
      </c>
      <c r="G453" s="140" t="e">
        <f t="shared" si="45"/>
        <v>#DIV/0!</v>
      </c>
    </row>
    <row r="454" spans="1:7" ht="12" customHeight="1">
      <c r="A454" s="275"/>
      <c r="B454" s="278">
        <v>426</v>
      </c>
      <c r="C454" s="280" t="s">
        <v>38</v>
      </c>
      <c r="D454" s="70">
        <v>0</v>
      </c>
      <c r="E454" s="193">
        <v>0</v>
      </c>
      <c r="F454" s="83">
        <v>0</v>
      </c>
      <c r="G454" s="140" t="e">
        <f t="shared" si="45"/>
        <v>#DIV/0!</v>
      </c>
    </row>
    <row r="455" spans="1:7" ht="12" customHeight="1">
      <c r="A455" s="26"/>
      <c r="B455" s="35"/>
      <c r="C455" s="36"/>
      <c r="D455" s="44"/>
      <c r="E455" s="215"/>
      <c r="F455" s="103"/>
      <c r="G455" s="162"/>
    </row>
    <row r="456" spans="1:7" ht="12" customHeight="1">
      <c r="A456" s="37"/>
      <c r="B456" s="37"/>
      <c r="C456" s="37"/>
      <c r="D456" s="44"/>
      <c r="E456" s="216"/>
      <c r="F456" s="104"/>
      <c r="G456" s="162"/>
    </row>
    <row r="457" spans="1:7" ht="12" customHeight="1">
      <c r="A457" s="355" t="s">
        <v>290</v>
      </c>
      <c r="B457" s="355"/>
      <c r="C457" s="355"/>
      <c r="D457" s="355"/>
      <c r="E457" s="355"/>
      <c r="F457" s="355"/>
      <c r="G457" s="162"/>
    </row>
    <row r="458" spans="1:7" ht="12" customHeight="1">
      <c r="A458" s="344" t="s">
        <v>289</v>
      </c>
      <c r="B458" s="344"/>
      <c r="C458" s="344"/>
      <c r="D458" s="344"/>
      <c r="E458" s="344"/>
      <c r="F458" s="344"/>
      <c r="G458" s="162"/>
    </row>
    <row r="459" spans="1:7" ht="12" customHeight="1">
      <c r="A459" s="341"/>
      <c r="B459" s="341"/>
      <c r="C459" s="341"/>
      <c r="E459" s="217"/>
      <c r="F459" s="43"/>
      <c r="G459" s="162"/>
    </row>
    <row r="460" spans="1:7" ht="12" customHeight="1">
      <c r="A460" s="38"/>
      <c r="B460" s="38"/>
      <c r="C460" s="38"/>
      <c r="E460" s="217"/>
      <c r="F460" s="43"/>
      <c r="G460" s="162"/>
    </row>
    <row r="461" spans="1:7" ht="12" customHeight="1">
      <c r="A461" s="345" t="s">
        <v>115</v>
      </c>
      <c r="B461" s="345"/>
      <c r="C461" s="345"/>
      <c r="D461" s="345"/>
      <c r="E461" s="345"/>
      <c r="F461" s="345"/>
      <c r="G461" s="164"/>
    </row>
    <row r="462" spans="1:7" ht="12" customHeight="1">
      <c r="A462" s="346" t="s">
        <v>116</v>
      </c>
      <c r="B462" s="346"/>
      <c r="C462" s="346"/>
      <c r="D462" s="346"/>
      <c r="E462" s="346"/>
      <c r="F462" s="346"/>
      <c r="G462" s="165"/>
    </row>
    <row r="463" spans="1:7" ht="12" customHeight="1">
      <c r="A463" s="347" t="s">
        <v>117</v>
      </c>
      <c r="B463" s="347"/>
      <c r="C463" s="347"/>
      <c r="D463" s="347"/>
      <c r="E463" s="347"/>
      <c r="F463" s="347"/>
      <c r="G463" s="166"/>
    </row>
    <row r="464" spans="1:7" ht="15.75" customHeight="1">
      <c r="A464" s="304"/>
      <c r="B464" s="304"/>
      <c r="C464" s="304" t="s">
        <v>286</v>
      </c>
      <c r="D464" s="304"/>
      <c r="E464" s="304"/>
      <c r="F464" s="304"/>
      <c r="G464" s="166"/>
    </row>
    <row r="465" spans="1:8" ht="15.75" customHeight="1">
      <c r="A465" s="26"/>
      <c r="B465" s="424" t="s">
        <v>294</v>
      </c>
      <c r="C465" s="348"/>
      <c r="D465" s="247"/>
      <c r="E465" s="217"/>
      <c r="F465" s="43"/>
      <c r="G465" s="162"/>
    </row>
    <row r="466" spans="1:8" ht="15.75" customHeight="1">
      <c r="A466" s="26"/>
      <c r="B466" s="338" t="s">
        <v>295</v>
      </c>
      <c r="C466" s="338"/>
      <c r="D466" s="46"/>
      <c r="E466" s="217"/>
      <c r="F466" s="43"/>
      <c r="G466" s="162"/>
    </row>
    <row r="467" spans="1:8" ht="12" customHeight="1">
      <c r="A467" s="26"/>
      <c r="B467" s="339" t="s">
        <v>296</v>
      </c>
      <c r="C467" s="339"/>
      <c r="D467" s="248"/>
      <c r="E467" s="217"/>
      <c r="F467" s="43"/>
      <c r="G467" s="162"/>
    </row>
    <row r="468" spans="1:8" ht="12" customHeight="1">
      <c r="A468" s="26"/>
      <c r="B468" s="40"/>
      <c r="C468" s="39"/>
      <c r="D468" s="248"/>
      <c r="E468" s="217"/>
      <c r="F468" s="43"/>
      <c r="G468" s="162"/>
    </row>
    <row r="469" spans="1:8" ht="12" customHeight="1">
      <c r="A469" s="340" t="s">
        <v>292</v>
      </c>
      <c r="B469" s="340"/>
      <c r="C469" s="340"/>
      <c r="D469" s="340"/>
      <c r="E469" s="340"/>
      <c r="F469" s="340"/>
      <c r="G469" s="164"/>
    </row>
    <row r="470" spans="1:8" ht="12" customHeight="1">
      <c r="A470" s="305"/>
      <c r="B470" s="305"/>
      <c r="C470" s="343" t="s">
        <v>291</v>
      </c>
      <c r="D470" s="343"/>
      <c r="E470" s="305"/>
      <c r="F470" s="305"/>
      <c r="G470" s="164"/>
    </row>
    <row r="471" spans="1:8" ht="11.25" customHeight="1">
      <c r="A471" s="341"/>
      <c r="B471" s="341"/>
      <c r="C471" s="341"/>
      <c r="D471" s="341"/>
      <c r="E471" s="341"/>
      <c r="F471" s="341"/>
      <c r="G471" s="167"/>
    </row>
    <row r="472" spans="1:8" ht="11.25" customHeight="1">
      <c r="A472"/>
      <c r="B472"/>
      <c r="C472"/>
      <c r="D472"/>
      <c r="E472"/>
      <c r="F472"/>
      <c r="G472" s="167"/>
    </row>
    <row r="473" spans="1:8" ht="11.25" customHeight="1">
      <c r="A473"/>
      <c r="B473"/>
      <c r="C473"/>
      <c r="D473"/>
      <c r="E473"/>
      <c r="F473"/>
      <c r="G473" s="167"/>
    </row>
    <row r="474" spans="1:8" ht="12" customHeight="1">
      <c r="A474" s="41"/>
      <c r="B474" s="41"/>
      <c r="C474" s="41"/>
      <c r="D474" s="44"/>
      <c r="E474" s="216"/>
      <c r="F474" s="104"/>
      <c r="G474" s="163"/>
    </row>
    <row r="475" spans="1:8" ht="12" customHeight="1">
      <c r="A475" s="26"/>
      <c r="B475" s="342" t="s">
        <v>118</v>
      </c>
      <c r="C475" s="342"/>
      <c r="D475" s="302">
        <v>45078</v>
      </c>
      <c r="E475" s="218">
        <v>2024</v>
      </c>
      <c r="F475" s="303">
        <v>45444</v>
      </c>
      <c r="G475" s="135"/>
    </row>
    <row r="476" spans="1:8" ht="12" customHeight="1">
      <c r="A476" s="26"/>
      <c r="B476" s="337" t="s">
        <v>119</v>
      </c>
      <c r="C476" s="337"/>
      <c r="D476" s="105">
        <v>93948.12</v>
      </c>
      <c r="E476" s="219">
        <v>617324.72</v>
      </c>
      <c r="F476" s="105">
        <v>80139.149999999994</v>
      </c>
      <c r="G476" s="266">
        <f>F476/E476*100</f>
        <v>12.981684906445995</v>
      </c>
    </row>
    <row r="477" spans="1:8" ht="12" customHeight="1">
      <c r="A477" s="26"/>
      <c r="B477" s="337" t="s">
        <v>120</v>
      </c>
      <c r="C477" s="337"/>
      <c r="D477" s="105">
        <v>24040.18</v>
      </c>
      <c r="E477" s="219">
        <v>139650</v>
      </c>
      <c r="F477" s="105">
        <v>11978.5</v>
      </c>
      <c r="G477" s="266">
        <f>F477/E477*100</f>
        <v>8.5775152166129605</v>
      </c>
    </row>
    <row r="478" spans="1:8" ht="12" customHeight="1">
      <c r="A478" s="26"/>
      <c r="B478" s="337" t="s">
        <v>121</v>
      </c>
      <c r="C478" s="337"/>
      <c r="D478" s="105">
        <v>75561.72</v>
      </c>
      <c r="E478" s="219">
        <v>118425</v>
      </c>
      <c r="F478" s="105">
        <v>59845.69</v>
      </c>
      <c r="G478" s="266">
        <f>F478/E478*100</f>
        <v>50.53467595524593</v>
      </c>
      <c r="H478" s="13"/>
    </row>
    <row r="479" spans="1:8" ht="12" customHeight="1">
      <c r="A479" s="26"/>
      <c r="B479" s="337" t="s">
        <v>122</v>
      </c>
      <c r="C479" s="337"/>
      <c r="D479" s="105">
        <v>302829.61</v>
      </c>
      <c r="E479" s="219">
        <v>1056529.7</v>
      </c>
      <c r="F479" s="105">
        <v>557358.23</v>
      </c>
      <c r="G479" s="266">
        <f>F479/E479*100</f>
        <v>52.753673654417852</v>
      </c>
      <c r="H479" s="13"/>
    </row>
    <row r="480" spans="1:8" ht="12" customHeight="1">
      <c r="A480" s="26"/>
      <c r="B480" s="337" t="s">
        <v>123</v>
      </c>
      <c r="C480" s="337"/>
      <c r="D480" s="105">
        <v>0</v>
      </c>
      <c r="E480" s="219">
        <v>0</v>
      </c>
      <c r="F480" s="105">
        <v>0</v>
      </c>
      <c r="G480" s="266">
        <v>0</v>
      </c>
      <c r="H480" s="13"/>
    </row>
    <row r="481" spans="1:8" ht="12" customHeight="1">
      <c r="A481" s="26"/>
      <c r="B481" s="108" t="s">
        <v>124</v>
      </c>
      <c r="C481" s="108"/>
      <c r="D481" s="105">
        <v>11879.62</v>
      </c>
      <c r="E481" s="219">
        <v>116930</v>
      </c>
      <c r="F481" s="105">
        <v>18319.86</v>
      </c>
      <c r="G481" s="266">
        <f>F481/E481*100</f>
        <v>15.667373642350125</v>
      </c>
      <c r="H481" s="13"/>
    </row>
    <row r="482" spans="1:8" ht="12" customHeight="1">
      <c r="A482" s="26"/>
      <c r="B482" s="337" t="s">
        <v>125</v>
      </c>
      <c r="C482" s="337"/>
      <c r="D482" s="105">
        <v>0</v>
      </c>
      <c r="E482" s="219">
        <v>0</v>
      </c>
      <c r="F482" s="105">
        <v>0</v>
      </c>
      <c r="G482" s="266">
        <v>0</v>
      </c>
      <c r="H482" s="13"/>
    </row>
    <row r="483" spans="1:8" ht="12" customHeight="1">
      <c r="A483" s="26"/>
      <c r="B483" s="335" t="s">
        <v>126</v>
      </c>
      <c r="C483" s="335"/>
      <c r="D483" s="105">
        <v>0</v>
      </c>
      <c r="E483" s="219">
        <v>114577.58</v>
      </c>
      <c r="F483" s="105">
        <v>0</v>
      </c>
      <c r="G483" s="266">
        <f>F483/E483*100</f>
        <v>0</v>
      </c>
      <c r="H483" s="13"/>
    </row>
    <row r="484" spans="1:8" ht="12" customHeight="1">
      <c r="A484" s="26"/>
      <c r="B484" s="336" t="s">
        <v>127</v>
      </c>
      <c r="C484" s="336"/>
      <c r="D484" s="106">
        <v>518175.25</v>
      </c>
      <c r="E484" s="220">
        <f>SUM(E476:E483)</f>
        <v>2163437</v>
      </c>
      <c r="F484" s="106">
        <f>SUM(F476:F483)</f>
        <v>727641.42999999993</v>
      </c>
      <c r="G484" s="266">
        <f>F484/E484*100</f>
        <v>33.633585355154786</v>
      </c>
      <c r="H484" s="13"/>
    </row>
    <row r="485" spans="1:8" ht="12" customHeight="1">
      <c r="H485" s="13"/>
    </row>
    <row r="486" spans="1:8" ht="12" customHeight="1">
      <c r="H486" s="13"/>
    </row>
    <row r="487" spans="1:8" ht="12" customHeight="1">
      <c r="H487" s="13"/>
    </row>
    <row r="488" spans="1:8" ht="12" customHeight="1">
      <c r="H488" s="13"/>
    </row>
    <row r="489" spans="1:8" ht="12" customHeight="1">
      <c r="H489" s="13"/>
    </row>
    <row r="490" spans="1:8" ht="12" customHeight="1">
      <c r="H490" s="13"/>
    </row>
  </sheetData>
  <mergeCells count="234">
    <mergeCell ref="A4:K4"/>
    <mergeCell ref="A7:C7"/>
    <mergeCell ref="A8:C8"/>
    <mergeCell ref="A9:C9"/>
    <mergeCell ref="A10:C10"/>
    <mergeCell ref="A21:C21"/>
    <mergeCell ref="A25:C25"/>
    <mergeCell ref="A26:C26"/>
    <mergeCell ref="A27:C27"/>
    <mergeCell ref="A28:C28"/>
    <mergeCell ref="A29:C29"/>
    <mergeCell ref="A11:C11"/>
    <mergeCell ref="A12:C12"/>
    <mergeCell ref="A13:C13"/>
    <mergeCell ref="A18:C18"/>
    <mergeCell ref="A19:C19"/>
    <mergeCell ref="A20:C20"/>
    <mergeCell ref="A51:C51"/>
    <mergeCell ref="A52:C52"/>
    <mergeCell ref="A61:C61"/>
    <mergeCell ref="A62:C62"/>
    <mergeCell ref="A63:C63"/>
    <mergeCell ref="A67:C67"/>
    <mergeCell ref="A30:C30"/>
    <mergeCell ref="A31:C31"/>
    <mergeCell ref="A44:C44"/>
    <mergeCell ref="A45:C45"/>
    <mergeCell ref="A46:C46"/>
    <mergeCell ref="A50:C50"/>
    <mergeCell ref="A87:C87"/>
    <mergeCell ref="A93:C93"/>
    <mergeCell ref="A94:C94"/>
    <mergeCell ref="A95:C95"/>
    <mergeCell ref="A96:C96"/>
    <mergeCell ref="A103:C103"/>
    <mergeCell ref="A68:C68"/>
    <mergeCell ref="A69:C69"/>
    <mergeCell ref="A70:C70"/>
    <mergeCell ref="A71:C71"/>
    <mergeCell ref="A85:C85"/>
    <mergeCell ref="A86:C86"/>
    <mergeCell ref="A114:C114"/>
    <mergeCell ref="A115:C115"/>
    <mergeCell ref="A116:C116"/>
    <mergeCell ref="A121:C121"/>
    <mergeCell ref="A122:C122"/>
    <mergeCell ref="A123:C123"/>
    <mergeCell ref="A104:C104"/>
    <mergeCell ref="A105:C105"/>
    <mergeCell ref="A106:C106"/>
    <mergeCell ref="A107:C107"/>
    <mergeCell ref="A108:C108"/>
    <mergeCell ref="A109:C109"/>
    <mergeCell ref="A140:C140"/>
    <mergeCell ref="A145:C145"/>
    <mergeCell ref="A146:C146"/>
    <mergeCell ref="A147:C147"/>
    <mergeCell ref="A152:C152"/>
    <mergeCell ref="A153:C153"/>
    <mergeCell ref="A124:C124"/>
    <mergeCell ref="A129:C129"/>
    <mergeCell ref="A130:C130"/>
    <mergeCell ref="A131:C131"/>
    <mergeCell ref="A138:C138"/>
    <mergeCell ref="A139:C139"/>
    <mergeCell ref="A166:C166"/>
    <mergeCell ref="A167:C167"/>
    <mergeCell ref="A174:C174"/>
    <mergeCell ref="A175:C175"/>
    <mergeCell ref="A176:C176"/>
    <mergeCell ref="A177:C177"/>
    <mergeCell ref="A154:C154"/>
    <mergeCell ref="A155:C155"/>
    <mergeCell ref="A156:C156"/>
    <mergeCell ref="A157:C157"/>
    <mergeCell ref="A164:C164"/>
    <mergeCell ref="A165:C165"/>
    <mergeCell ref="A195:C195"/>
    <mergeCell ref="A196:C196"/>
    <mergeCell ref="A197:C197"/>
    <mergeCell ref="A198:C198"/>
    <mergeCell ref="A202:C202"/>
    <mergeCell ref="A203:C203"/>
    <mergeCell ref="A182:C182"/>
    <mergeCell ref="A183:C183"/>
    <mergeCell ref="A184:C184"/>
    <mergeCell ref="A185:C185"/>
    <mergeCell ref="A186:C186"/>
    <mergeCell ref="A194:C194"/>
    <mergeCell ref="A218:C218"/>
    <mergeCell ref="A219:C219"/>
    <mergeCell ref="A220:C220"/>
    <mergeCell ref="A227:C227"/>
    <mergeCell ref="A228:C228"/>
    <mergeCell ref="A229:C229"/>
    <mergeCell ref="A204:C204"/>
    <mergeCell ref="A205:C205"/>
    <mergeCell ref="A206:C206"/>
    <mergeCell ref="A215:C215"/>
    <mergeCell ref="A216:C216"/>
    <mergeCell ref="A217:C217"/>
    <mergeCell ref="A243:C243"/>
    <mergeCell ref="A244:C244"/>
    <mergeCell ref="A245:C245"/>
    <mergeCell ref="A246:C246"/>
    <mergeCell ref="A250:C250"/>
    <mergeCell ref="A251:C251"/>
    <mergeCell ref="A230:C230"/>
    <mergeCell ref="A235:C235"/>
    <mergeCell ref="A236:C236"/>
    <mergeCell ref="A237:C237"/>
    <mergeCell ref="A238:C238"/>
    <mergeCell ref="A242:C242"/>
    <mergeCell ref="A266:C266"/>
    <mergeCell ref="A267:C267"/>
    <mergeCell ref="A268:C268"/>
    <mergeCell ref="A269:C269"/>
    <mergeCell ref="A274:C274"/>
    <mergeCell ref="A275:C275"/>
    <mergeCell ref="A252:C252"/>
    <mergeCell ref="A253:C253"/>
    <mergeCell ref="A254:C254"/>
    <mergeCell ref="A258:C258"/>
    <mergeCell ref="A259:C259"/>
    <mergeCell ref="A260:C260"/>
    <mergeCell ref="A289:C289"/>
    <mergeCell ref="A290:C290"/>
    <mergeCell ref="A291:C291"/>
    <mergeCell ref="A292:C292"/>
    <mergeCell ref="A298:C298"/>
    <mergeCell ref="A299:C299"/>
    <mergeCell ref="A276:C276"/>
    <mergeCell ref="A281:C281"/>
    <mergeCell ref="A282:C282"/>
    <mergeCell ref="A283:C283"/>
    <mergeCell ref="A284:C284"/>
    <mergeCell ref="A285:C285"/>
    <mergeCell ref="A312:C312"/>
    <mergeCell ref="A313:C313"/>
    <mergeCell ref="A314:C314"/>
    <mergeCell ref="A318:C318"/>
    <mergeCell ref="A319:C319"/>
    <mergeCell ref="A320:C320"/>
    <mergeCell ref="A300:C300"/>
    <mergeCell ref="A301:C301"/>
    <mergeCell ref="A302:C302"/>
    <mergeCell ref="A306:C306"/>
    <mergeCell ref="A307:C307"/>
    <mergeCell ref="A308:C308"/>
    <mergeCell ref="A333:C333"/>
    <mergeCell ref="A334:C334"/>
    <mergeCell ref="A335:C335"/>
    <mergeCell ref="A341:C341"/>
    <mergeCell ref="A342:C342"/>
    <mergeCell ref="A343:C343"/>
    <mergeCell ref="A321:C321"/>
    <mergeCell ref="A325:C325"/>
    <mergeCell ref="A326:C326"/>
    <mergeCell ref="A327:C327"/>
    <mergeCell ref="A331:C331"/>
    <mergeCell ref="A332:C332"/>
    <mergeCell ref="A359:C359"/>
    <mergeCell ref="A360:C360"/>
    <mergeCell ref="A361:C361"/>
    <mergeCell ref="A365:C365"/>
    <mergeCell ref="A366:C366"/>
    <mergeCell ref="A367:C367"/>
    <mergeCell ref="A344:C344"/>
    <mergeCell ref="A348:C348"/>
    <mergeCell ref="A349:C349"/>
    <mergeCell ref="A350:C350"/>
    <mergeCell ref="A351:C351"/>
    <mergeCell ref="A352:C352"/>
    <mergeCell ref="A380:C380"/>
    <mergeCell ref="A384:C384"/>
    <mergeCell ref="A385:C385"/>
    <mergeCell ref="A386:C386"/>
    <mergeCell ref="A393:C393"/>
    <mergeCell ref="A394:C394"/>
    <mergeCell ref="A371:C371"/>
    <mergeCell ref="A372:C372"/>
    <mergeCell ref="A373:C373"/>
    <mergeCell ref="A374:C374"/>
    <mergeCell ref="A378:C378"/>
    <mergeCell ref="A379:C379"/>
    <mergeCell ref="A404:C404"/>
    <mergeCell ref="A410:C410"/>
    <mergeCell ref="A411:C411"/>
    <mergeCell ref="A412:C412"/>
    <mergeCell ref="A416:C416"/>
    <mergeCell ref="A417:C417"/>
    <mergeCell ref="A395:C395"/>
    <mergeCell ref="A399:C399"/>
    <mergeCell ref="A400:C400"/>
    <mergeCell ref="A401:C401"/>
    <mergeCell ref="A402:C402"/>
    <mergeCell ref="A403:C403"/>
    <mergeCell ref="A430:C430"/>
    <mergeCell ref="A434:C434"/>
    <mergeCell ref="A435:C435"/>
    <mergeCell ref="A436:C436"/>
    <mergeCell ref="A437:C437"/>
    <mergeCell ref="A447:C447"/>
    <mergeCell ref="A418:C418"/>
    <mergeCell ref="A422:C422"/>
    <mergeCell ref="A423:C423"/>
    <mergeCell ref="A424:C424"/>
    <mergeCell ref="A428:C428"/>
    <mergeCell ref="A429:C429"/>
    <mergeCell ref="A458:F458"/>
    <mergeCell ref="A459:C459"/>
    <mergeCell ref="A461:F461"/>
    <mergeCell ref="A462:F462"/>
    <mergeCell ref="A463:F463"/>
    <mergeCell ref="B465:C465"/>
    <mergeCell ref="A448:C448"/>
    <mergeCell ref="A449:C449"/>
    <mergeCell ref="A450:C450"/>
    <mergeCell ref="A451:C451"/>
    <mergeCell ref="A457:F457"/>
    <mergeCell ref="B483:C483"/>
    <mergeCell ref="B484:C484"/>
    <mergeCell ref="B477:C477"/>
    <mergeCell ref="B478:C478"/>
    <mergeCell ref="B479:C479"/>
    <mergeCell ref="B480:C480"/>
    <mergeCell ref="B482:C482"/>
    <mergeCell ref="B466:C466"/>
    <mergeCell ref="B467:C467"/>
    <mergeCell ref="A469:F469"/>
    <mergeCell ref="A471:F471"/>
    <mergeCell ref="B475:C475"/>
    <mergeCell ref="B476:C476"/>
    <mergeCell ref="C470:D470"/>
  </mergeCells>
  <pageMargins left="0.70866141732283472" right="0.70866141732283472" top="0.35433070866141736" bottom="0.35433070866141736" header="0.74803149606299213" footer="0.74803149606299213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2"/>
  <sheetViews>
    <sheetView topLeftCell="A25" workbookViewId="0">
      <selection activeCell="D12" sqref="D12"/>
    </sheetView>
  </sheetViews>
  <sheetFormatPr defaultRowHeight="15.75"/>
  <cols>
    <col min="1" max="1" width="4.125" customWidth="1"/>
    <col min="2" max="2" width="8.125" customWidth="1"/>
    <col min="3" max="3" width="10.125" customWidth="1"/>
    <col min="4" max="4" width="9.75" style="254" customWidth="1"/>
    <col min="5" max="5" width="12" style="260" customWidth="1"/>
    <col min="6" max="6" width="10.25" style="256" customWidth="1"/>
    <col min="7" max="7" width="5.25" customWidth="1"/>
    <col min="8" max="1019" width="8.125" customWidth="1"/>
  </cols>
  <sheetData>
    <row r="2" spans="1:7" ht="18">
      <c r="A2" s="383" t="s">
        <v>117</v>
      </c>
      <c r="B2" s="384"/>
      <c r="C2" s="384"/>
    </row>
    <row r="3" spans="1:7" ht="15.75" customHeight="1">
      <c r="D3" s="385" t="s">
        <v>255</v>
      </c>
      <c r="E3" s="385"/>
      <c r="F3" s="385"/>
    </row>
    <row r="4" spans="1:7" ht="39" customHeight="1">
      <c r="B4" s="386" t="s">
        <v>280</v>
      </c>
      <c r="C4" s="386"/>
      <c r="D4" s="386"/>
      <c r="E4" s="386"/>
      <c r="F4" s="386"/>
      <c r="G4" s="386"/>
    </row>
    <row r="5" spans="1:7" ht="15.75" customHeight="1">
      <c r="B5" s="387" t="s">
        <v>256</v>
      </c>
      <c r="C5" s="387"/>
      <c r="D5" s="387"/>
      <c r="E5" s="387"/>
      <c r="F5" s="387"/>
      <c r="G5" s="387"/>
    </row>
    <row r="6" spans="1:7" ht="58.5">
      <c r="B6" s="267" t="s">
        <v>43</v>
      </c>
      <c r="C6" s="268" t="s">
        <v>44</v>
      </c>
      <c r="D6" s="221" t="s">
        <v>275</v>
      </c>
      <c r="E6" s="183" t="s">
        <v>263</v>
      </c>
      <c r="F6" s="73" t="s">
        <v>276</v>
      </c>
      <c r="G6" s="177" t="s">
        <v>253</v>
      </c>
    </row>
    <row r="7" spans="1:7">
      <c r="A7" s="388" t="s">
        <v>46</v>
      </c>
      <c r="B7" s="389"/>
      <c r="C7" s="390"/>
      <c r="D7" s="265">
        <f>SUM(D8+D12)</f>
        <v>612878.8899999999</v>
      </c>
      <c r="E7" s="264">
        <f>SUM(E8+E12)</f>
        <v>2163437</v>
      </c>
      <c r="F7" s="265">
        <f t="shared" ref="F7" si="0">SUM(F8+F12)</f>
        <v>703672.72</v>
      </c>
      <c r="G7" s="178">
        <f t="shared" ref="G7:G22" si="1">F7/E7*100</f>
        <v>32.525685749111247</v>
      </c>
    </row>
    <row r="8" spans="1:7">
      <c r="A8" s="391" t="s">
        <v>47</v>
      </c>
      <c r="B8" s="391"/>
      <c r="C8" s="391"/>
      <c r="D8" s="175">
        <f>D9</f>
        <v>2032.81</v>
      </c>
      <c r="E8" s="257">
        <f>E9</f>
        <v>10600</v>
      </c>
      <c r="F8" s="175">
        <f>F9</f>
        <v>5959.78</v>
      </c>
      <c r="G8" s="179">
        <f t="shared" si="1"/>
        <v>56.224339622641509</v>
      </c>
    </row>
    <row r="9" spans="1:7" ht="15" customHeight="1">
      <c r="A9" s="32">
        <v>3</v>
      </c>
      <c r="B9" s="392" t="s">
        <v>265</v>
      </c>
      <c r="C9" s="392"/>
      <c r="D9" s="270">
        <f t="shared" ref="D9:F9" si="2">SUM(D10:D11)</f>
        <v>2032.81</v>
      </c>
      <c r="E9" s="269">
        <f t="shared" si="2"/>
        <v>10600</v>
      </c>
      <c r="F9" s="270">
        <f t="shared" si="2"/>
        <v>5959.78</v>
      </c>
      <c r="G9" s="271">
        <f t="shared" si="1"/>
        <v>56.224339622641509</v>
      </c>
    </row>
    <row r="10" spans="1:7" ht="14.25" customHeight="1">
      <c r="A10" s="33">
        <v>32</v>
      </c>
      <c r="B10" s="393" t="s">
        <v>61</v>
      </c>
      <c r="C10" s="393"/>
      <c r="D10" s="255">
        <f>'Posebni dio'!D14</f>
        <v>1402.81</v>
      </c>
      <c r="E10" s="258">
        <f>'Posebni dio'!E14</f>
        <v>8800</v>
      </c>
      <c r="F10" s="255">
        <f>'Posebni dio'!F14</f>
        <v>5294.78</v>
      </c>
      <c r="G10" s="251">
        <f t="shared" si="1"/>
        <v>60.167954545454535</v>
      </c>
    </row>
    <row r="11" spans="1:7" ht="14.25" customHeight="1">
      <c r="A11" s="33">
        <v>38</v>
      </c>
      <c r="B11" s="381" t="s">
        <v>78</v>
      </c>
      <c r="C11" s="382"/>
      <c r="D11" s="255">
        <f>'Posebni dio'!D23</f>
        <v>630</v>
      </c>
      <c r="E11" s="258">
        <f>'Posebni dio'!E23</f>
        <v>1800</v>
      </c>
      <c r="F11" s="255">
        <f>'Posebni dio'!F23</f>
        <v>665</v>
      </c>
      <c r="G11" s="251">
        <f t="shared" si="1"/>
        <v>36.944444444444443</v>
      </c>
    </row>
    <row r="12" spans="1:7">
      <c r="A12" s="396" t="s">
        <v>136</v>
      </c>
      <c r="B12" s="397"/>
      <c r="C12" s="398"/>
      <c r="D12" s="176">
        <f>D13+D20</f>
        <v>610846.07999999984</v>
      </c>
      <c r="E12" s="259">
        <f>E13+E20</f>
        <v>2152837</v>
      </c>
      <c r="F12" s="176">
        <f t="shared" ref="F12" si="3">F13+F20</f>
        <v>697712.94</v>
      </c>
      <c r="G12" s="180">
        <f t="shared" si="1"/>
        <v>32.40899984532038</v>
      </c>
    </row>
    <row r="13" spans="1:7" ht="19.5" customHeight="1">
      <c r="A13" s="32">
        <v>3</v>
      </c>
      <c r="B13" s="399" t="s">
        <v>265</v>
      </c>
      <c r="C13" s="400"/>
      <c r="D13" s="270">
        <f t="shared" ref="D13:F13" si="4">SUM(D14:D19)</f>
        <v>349843.64999999991</v>
      </c>
      <c r="E13" s="269">
        <f t="shared" si="4"/>
        <v>754927</v>
      </c>
      <c r="F13" s="270">
        <f t="shared" si="4"/>
        <v>282505.07</v>
      </c>
      <c r="G13" s="271">
        <f t="shared" si="1"/>
        <v>37.421508304776488</v>
      </c>
    </row>
    <row r="14" spans="1:7" ht="13.5" customHeight="1">
      <c r="A14" s="33">
        <v>31</v>
      </c>
      <c r="B14" s="394" t="s">
        <v>266</v>
      </c>
      <c r="C14" s="395"/>
      <c r="D14" s="255">
        <f>'Posebni dio'!D33+'Posebni dio'!D73+'Posebni dio'!D439</f>
        <v>121902.34</v>
      </c>
      <c r="E14" s="258">
        <f>'Posebni dio'!E33+'Posebni dio'!E73+'Posebni dio'!E439</f>
        <v>201420</v>
      </c>
      <c r="F14" s="255">
        <f>'Posebni dio'!F33+'Posebni dio'!F73+'Posebni dio'!F439</f>
        <v>64982.569999999992</v>
      </c>
      <c r="G14" s="251">
        <f t="shared" si="1"/>
        <v>32.262223215172277</v>
      </c>
    </row>
    <row r="15" spans="1:7" ht="15" customHeight="1">
      <c r="A15" s="33">
        <v>32</v>
      </c>
      <c r="B15" s="394" t="s">
        <v>61</v>
      </c>
      <c r="C15" s="395"/>
      <c r="D15" s="255">
        <f>'Posebni dio'!D37+'Posebni dio'!D54+'Posebni dio'!D65+'Posebni dio'!D77+'Posebni dio'!D111+'Posebni dio'!D118+'Posebni dio'!D126+'Posebni dio'!D133+'Posebni dio'!D142+'Posebni dio'!D149+'Posebni dio'!D188+'Posebni dio'!D232+'Posebni dio'!D248+'Posebni dio'!D278+'Posebni dio'!D339+'Posebni dio'!D356+'Posebni dio'!D388+'Posebni dio'!D443</f>
        <v>147529.62999999998</v>
      </c>
      <c r="E15" s="258">
        <f>'Posebni dio'!E37+'Posebni dio'!E54+'Posebni dio'!E65+'Posebni dio'!E77+'Posebni dio'!E111+'Posebni dio'!E118+'Posebni dio'!E126+'Posebni dio'!E133+'Posebni dio'!E142+'Posebni dio'!E149+'Posebni dio'!E188+'Posebni dio'!E232+'Posebni dio'!E248+'Posebni dio'!E278+'Posebni dio'!E339+'Posebni dio'!E356+'Posebni dio'!E388+'Posebni dio'!E443</f>
        <v>352707</v>
      </c>
      <c r="F15" s="255">
        <f>'Posebni dio'!F37+'Posebni dio'!F54+'Posebni dio'!F65+'Posebni dio'!F77+'Posebni dio'!F111+'Posebni dio'!F118+'Posebni dio'!F126+'Posebni dio'!F133+'Posebni dio'!F142+'Posebni dio'!F149+'Posebni dio'!F188+'Posebni dio'!F232+'Posebni dio'!F248+'Posebni dio'!F278+'Posebni dio'!F339+'Posebni dio'!F356+'Posebni dio'!F388+'Posebni dio'!F443</f>
        <v>135273.89000000001</v>
      </c>
      <c r="G15" s="251">
        <f t="shared" si="1"/>
        <v>38.353049414953496</v>
      </c>
    </row>
    <row r="16" spans="1:7" ht="19.5" customHeight="1">
      <c r="A16" s="33">
        <v>34</v>
      </c>
      <c r="B16" s="394" t="s">
        <v>267</v>
      </c>
      <c r="C16" s="395"/>
      <c r="D16" s="255">
        <f>'Posebni dio'!D42</f>
        <v>858.36</v>
      </c>
      <c r="E16" s="258">
        <f>'Posebni dio'!E42</f>
        <v>1600</v>
      </c>
      <c r="F16" s="255">
        <f>'Posebni dio'!F42</f>
        <v>1900.71</v>
      </c>
      <c r="G16" s="251">
        <f t="shared" si="1"/>
        <v>118.794375</v>
      </c>
    </row>
    <row r="17" spans="1:7" ht="32.25" customHeight="1">
      <c r="A17" s="33">
        <v>36</v>
      </c>
      <c r="B17" s="394" t="s">
        <v>268</v>
      </c>
      <c r="C17" s="395"/>
      <c r="D17" s="255">
        <f>'Posebni dio'!D211+'Posebni dio'!D256+'Posebni dio'!D264</f>
        <v>10742.6</v>
      </c>
      <c r="E17" s="258">
        <f>'Posebni dio'!E211+'Posebni dio'!E256+'Posebni dio'!E264</f>
        <v>12700</v>
      </c>
      <c r="F17" s="255">
        <f>'Posebni dio'!F211+'Posebni dio'!F256+'Posebni dio'!F264</f>
        <v>6183.58</v>
      </c>
      <c r="G17" s="251">
        <f t="shared" si="1"/>
        <v>48.689606299212599</v>
      </c>
    </row>
    <row r="18" spans="1:7" ht="24.75" customHeight="1">
      <c r="A18" s="33">
        <v>37</v>
      </c>
      <c r="B18" s="394" t="s">
        <v>269</v>
      </c>
      <c r="C18" s="395"/>
      <c r="D18" s="255">
        <f>'Posebni dio'!D240+'Posebni dio'!D262+'Posebni dio'!D287+'Posebni dio'!D406+'Posebni dio'!D414+'Posebni dio'!D426+'Posebni dio'!D432</f>
        <v>40644.69</v>
      </c>
      <c r="E18" s="258">
        <f>'Posebni dio'!E240+'Posebni dio'!E262+'Posebni dio'!E287+'Posebni dio'!E406+'Posebni dio'!E414+'Posebni dio'!E426+'Posebni dio'!E432</f>
        <v>104100</v>
      </c>
      <c r="F18" s="255">
        <f>'Posebni dio'!F240+'Posebni dio'!F262+'Posebni dio'!F287+'Posebni dio'!F406+'Posebni dio'!F414+'Posebni dio'!F426+'Posebni dio'!F432</f>
        <v>47202.32</v>
      </c>
      <c r="G18" s="251">
        <f t="shared" si="1"/>
        <v>45.343246878001921</v>
      </c>
    </row>
    <row r="19" spans="1:7" ht="18" customHeight="1">
      <c r="A19" s="33">
        <v>38</v>
      </c>
      <c r="B19" s="394" t="s">
        <v>78</v>
      </c>
      <c r="C19" s="395"/>
      <c r="D19" s="255">
        <f>'Posebni dio'!D48+'Posebni dio'!D304+'Posebni dio'!D310+'Posebni dio'!D316+'Posebni dio'!D323+'Posebni dio'!D329+'Posebni dio'!D337+'Posebni dio'!D354+'Posebni dio'!D363+'Posebni dio'!D391+'Posebni dio'!D397+'Posebni dio'!D408+'Posebni dio'!D420</f>
        <v>28166.03</v>
      </c>
      <c r="E19" s="258">
        <f>'Posebni dio'!E48+'Posebni dio'!E304+'Posebni dio'!E310+'Posebni dio'!E316+'Posebni dio'!E323+'Posebni dio'!E329+'Posebni dio'!E337+'Posebni dio'!E354+'Posebni dio'!E363+'Posebni dio'!E391+'Posebni dio'!E397+'Posebni dio'!E408+'Posebni dio'!E420</f>
        <v>82400</v>
      </c>
      <c r="F19" s="255">
        <f>'Posebni dio'!F48+'Posebni dio'!F304+'Posebni dio'!F310+'Posebni dio'!F316+'Posebni dio'!F323+'Posebni dio'!F329+'Posebni dio'!F337+'Posebni dio'!F354+'Posebni dio'!F363+'Posebni dio'!F391+'Posebni dio'!F397+'Posebni dio'!F408+'Posebni dio'!F420</f>
        <v>26962</v>
      </c>
      <c r="G19" s="251">
        <f t="shared" si="1"/>
        <v>32.720873786407765</v>
      </c>
    </row>
    <row r="20" spans="1:7" ht="26.25" customHeight="1">
      <c r="A20" s="32">
        <v>4</v>
      </c>
      <c r="B20" s="399" t="s">
        <v>69</v>
      </c>
      <c r="C20" s="400"/>
      <c r="D20" s="270">
        <f t="shared" ref="D20:F20" si="5">SUM(D21:D22)</f>
        <v>261002.43</v>
      </c>
      <c r="E20" s="269">
        <f t="shared" si="5"/>
        <v>1397910</v>
      </c>
      <c r="F20" s="270">
        <f t="shared" si="5"/>
        <v>415207.87</v>
      </c>
      <c r="G20" s="271">
        <f t="shared" si="1"/>
        <v>29.702045911396297</v>
      </c>
    </row>
    <row r="21" spans="1:7" ht="35.25" customHeight="1">
      <c r="A21" s="272">
        <v>42</v>
      </c>
      <c r="B21" s="401" t="s">
        <v>270</v>
      </c>
      <c r="C21" s="402"/>
      <c r="D21" s="255">
        <f>'Posebni dio'!D82+'Posebni dio'!D89+'Posebni dio'!D100+'Posebni dio'!D136+'Posebni dio'!D160+'Posebni dio'!D169+'Posebni dio'!D179+'Posebni dio'!D191+'Posebni dio'!D200+'Posebni dio'!D208+'Posebni dio'!D222+'Posebni dio'!D271+'Posebni dio'!D294+'Posebni dio'!D369+'Posebni dio'!D376+'Posebni dio'!D382+'Posebni dio'!D453</f>
        <v>86301.83</v>
      </c>
      <c r="E21" s="258">
        <f>'Posebni dio'!E82+'Posebni dio'!E89+'Posebni dio'!E100+'Posebni dio'!E136+'Posebni dio'!E160+'Posebni dio'!E169+'Posebni dio'!E179+'Posebni dio'!E191+'Posebni dio'!E200+'Posebni dio'!E208+'Posebni dio'!E222+'Posebni dio'!E271+'Posebni dio'!E294+'Posebni dio'!E369+'Posebni dio'!E376+'Posebni dio'!E382+'Posebni dio'!E453</f>
        <v>1139798</v>
      </c>
      <c r="F21" s="255">
        <f>'Posebni dio'!F82+'Posebni dio'!F89+'Posebni dio'!F100+'Posebni dio'!F136+'Posebni dio'!F160+'Posebni dio'!F169+'Posebni dio'!F179+'Posebni dio'!F191+'Posebni dio'!F200+'Posebni dio'!F208+'Posebni dio'!F222+'Posebni dio'!F271+'Posebni dio'!F294+'Posebni dio'!F369+'Posebni dio'!F376+'Posebni dio'!F382+'Posebni dio'!F453</f>
        <v>403625.37</v>
      </c>
      <c r="G21" s="251">
        <f t="shared" si="1"/>
        <v>35.412008970010476</v>
      </c>
    </row>
    <row r="22" spans="1:7" ht="24" customHeight="1">
      <c r="A22" s="33">
        <v>45</v>
      </c>
      <c r="B22" s="394" t="s">
        <v>271</v>
      </c>
      <c r="C22" s="395"/>
      <c r="D22" s="255">
        <f>'Posebni dio'!D59+'Posebni dio'!D98+'Posebni dio'!D172+'Posebni dio'!D225+'Posebni dio'!D296+'Posebni dio'!D346</f>
        <v>174700.6</v>
      </c>
      <c r="E22" s="258">
        <f>'Posebni dio'!E59+'Posebni dio'!E98+'Posebni dio'!E172+'Posebni dio'!E225+'Posebni dio'!E296+'Posebni dio'!E346</f>
        <v>258112</v>
      </c>
      <c r="F22" s="255">
        <f>'Posebni dio'!F59+'Posebni dio'!F98+'Posebni dio'!F172+'Posebni dio'!F225+'Posebni dio'!F296+'Posebni dio'!F346</f>
        <v>11582.5</v>
      </c>
      <c r="G22" s="251">
        <f t="shared" si="1"/>
        <v>4.4873930696751794</v>
      </c>
    </row>
  </sheetData>
  <mergeCells count="20">
    <mergeCell ref="B22:C22"/>
    <mergeCell ref="A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1:C11"/>
    <mergeCell ref="A2:C2"/>
    <mergeCell ref="D3:F3"/>
    <mergeCell ref="B4:G4"/>
    <mergeCell ref="B5:G5"/>
    <mergeCell ref="A7:C7"/>
    <mergeCell ref="A8:C8"/>
    <mergeCell ref="B9:C9"/>
    <mergeCell ref="B10:C10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19"/>
  <sheetViews>
    <sheetView workbookViewId="0">
      <selection activeCell="I14" sqref="I14"/>
    </sheetView>
  </sheetViews>
  <sheetFormatPr defaultRowHeight="14.25"/>
  <cols>
    <col min="1" max="2" width="8.125" customWidth="1"/>
    <col min="3" max="3" width="40.25" customWidth="1"/>
    <col min="4" max="4" width="9" customWidth="1"/>
    <col min="5" max="5" width="8.5" customWidth="1"/>
    <col min="6" max="6" width="8.875" customWidth="1"/>
    <col min="7" max="7" width="5.25" customWidth="1"/>
    <col min="8" max="1019" width="8.125" customWidth="1"/>
  </cols>
  <sheetData>
    <row r="2" spans="1:7">
      <c r="A2" s="403" t="s">
        <v>117</v>
      </c>
      <c r="B2" s="403"/>
    </row>
    <row r="3" spans="1:7" ht="15">
      <c r="C3" s="404" t="s">
        <v>255</v>
      </c>
      <c r="D3" s="404"/>
      <c r="E3" s="404"/>
      <c r="F3" s="404"/>
      <c r="G3" s="404"/>
    </row>
    <row r="4" spans="1:7">
      <c r="B4" s="405" t="s">
        <v>279</v>
      </c>
      <c r="C4" s="405"/>
      <c r="D4" s="405"/>
      <c r="E4" s="405"/>
      <c r="F4" s="405"/>
      <c r="G4" s="405"/>
    </row>
    <row r="5" spans="1:7">
      <c r="B5" s="387" t="s">
        <v>261</v>
      </c>
      <c r="C5" s="387"/>
      <c r="D5" s="387"/>
      <c r="E5" s="387"/>
      <c r="F5" s="387"/>
      <c r="G5" s="387"/>
    </row>
    <row r="6" spans="1:7" ht="31.5">
      <c r="B6" s="267" t="s">
        <v>43</v>
      </c>
      <c r="C6" s="268" t="s">
        <v>44</v>
      </c>
      <c r="D6" s="221" t="s">
        <v>275</v>
      </c>
      <c r="E6" s="183" t="s">
        <v>262</v>
      </c>
      <c r="F6" s="73" t="s">
        <v>276</v>
      </c>
      <c r="G6" s="177" t="s">
        <v>253</v>
      </c>
    </row>
    <row r="7" spans="1:7">
      <c r="A7" s="409" t="s">
        <v>46</v>
      </c>
      <c r="B7" s="410"/>
      <c r="C7" s="411"/>
      <c r="D7" s="252">
        <f t="shared" ref="D7:F7" si="0">SUM(D8+D10)</f>
        <v>612878.9</v>
      </c>
      <c r="E7" s="252">
        <f t="shared" si="0"/>
        <v>2163437</v>
      </c>
      <c r="F7" s="252">
        <f t="shared" si="0"/>
        <v>703672.72000000009</v>
      </c>
      <c r="G7" s="178">
        <f t="shared" ref="G7:G19" si="1">F7/E7*100</f>
        <v>32.525685749111254</v>
      </c>
    </row>
    <row r="8" spans="1:7" ht="18.75" customHeight="1">
      <c r="A8" s="412" t="s">
        <v>47</v>
      </c>
      <c r="B8" s="413"/>
      <c r="C8" s="414"/>
      <c r="D8" s="186">
        <f>D9</f>
        <v>2032.81</v>
      </c>
      <c r="E8" s="186">
        <f>E9</f>
        <v>10600</v>
      </c>
      <c r="F8" s="76">
        <f>F9</f>
        <v>5959.78</v>
      </c>
      <c r="G8" s="139">
        <f t="shared" si="1"/>
        <v>56.224339622641509</v>
      </c>
    </row>
    <row r="9" spans="1:7">
      <c r="A9" s="415" t="s">
        <v>48</v>
      </c>
      <c r="B9" s="416"/>
      <c r="C9" s="417"/>
      <c r="D9" s="224">
        <f>'Posebni dio'!D9</f>
        <v>2032.81</v>
      </c>
      <c r="E9" s="224">
        <f>'Posebni dio'!E9</f>
        <v>10600</v>
      </c>
      <c r="F9" s="224">
        <f>'Posebni dio'!F9</f>
        <v>5959.78</v>
      </c>
      <c r="G9" s="140">
        <f t="shared" si="1"/>
        <v>56.224339622641509</v>
      </c>
    </row>
    <row r="10" spans="1:7" ht="16.5" customHeight="1">
      <c r="A10" s="412" t="s">
        <v>47</v>
      </c>
      <c r="B10" s="413"/>
      <c r="C10" s="414"/>
      <c r="D10" s="253">
        <v>610846.09</v>
      </c>
      <c r="E10" s="253">
        <f t="shared" ref="E10:F10" si="2">SUM(E11:E19)</f>
        <v>2152837</v>
      </c>
      <c r="F10" s="253">
        <f t="shared" si="2"/>
        <v>697712.94000000006</v>
      </c>
      <c r="G10" s="179">
        <f t="shared" si="1"/>
        <v>32.408999845320388</v>
      </c>
    </row>
    <row r="11" spans="1:7" ht="16.5" customHeight="1">
      <c r="A11" s="415" t="s">
        <v>56</v>
      </c>
      <c r="B11" s="416"/>
      <c r="C11" s="417"/>
      <c r="D11" s="225">
        <f>'Posebni dio'!D26</f>
        <v>198728.62</v>
      </c>
      <c r="E11" s="225">
        <f>'Posebni dio'!E26</f>
        <v>441460</v>
      </c>
      <c r="F11" s="225">
        <f>'Posebni dio'!F26</f>
        <v>150128.02000000002</v>
      </c>
      <c r="G11" s="140">
        <f t="shared" si="1"/>
        <v>34.007162596837773</v>
      </c>
    </row>
    <row r="12" spans="1:7">
      <c r="A12" s="415" t="s">
        <v>67</v>
      </c>
      <c r="B12" s="416"/>
      <c r="C12" s="417"/>
      <c r="D12" s="236">
        <f>'Posebni dio'!D103</f>
        <v>128988.16</v>
      </c>
      <c r="E12" s="236">
        <f>'Posebni dio'!E103</f>
        <v>1138818</v>
      </c>
      <c r="F12" s="236">
        <f>'Posebni dio'!F103</f>
        <v>430304.47</v>
      </c>
      <c r="G12" s="140">
        <f t="shared" si="1"/>
        <v>37.785183409464899</v>
      </c>
    </row>
    <row r="13" spans="1:7">
      <c r="A13" s="418" t="s">
        <v>79</v>
      </c>
      <c r="B13" s="419"/>
      <c r="C13" s="420"/>
      <c r="D13" s="241">
        <f>'Posebni dio'!D215</f>
        <v>18930.580000000002</v>
      </c>
      <c r="E13" s="241">
        <f>'Posebni dio'!E215</f>
        <v>128367</v>
      </c>
      <c r="F13" s="241">
        <f>'Posebni dio'!F215</f>
        <v>12116.66</v>
      </c>
      <c r="G13" s="140">
        <f t="shared" si="1"/>
        <v>9.4390770213528405</v>
      </c>
    </row>
    <row r="14" spans="1:7">
      <c r="A14" s="418" t="s">
        <v>83</v>
      </c>
      <c r="B14" s="419"/>
      <c r="C14" s="420"/>
      <c r="D14" s="240">
        <f>'Posebni dio'!D250</f>
        <v>21009.97</v>
      </c>
      <c r="E14" s="240">
        <f>'Posebni dio'!E250</f>
        <v>78422</v>
      </c>
      <c r="F14" s="240">
        <f>'Posebni dio'!F250</f>
        <v>13331.279999999999</v>
      </c>
      <c r="G14" s="140">
        <f t="shared" si="1"/>
        <v>16.999413429904873</v>
      </c>
    </row>
    <row r="15" spans="1:7">
      <c r="A15" s="418" t="s">
        <v>101</v>
      </c>
      <c r="B15" s="419"/>
      <c r="C15" s="420"/>
      <c r="D15" s="240">
        <f>'Posebni dio'!D298</f>
        <v>9312</v>
      </c>
      <c r="E15" s="240">
        <f>'Posebni dio'!E298</f>
        <v>13200</v>
      </c>
      <c r="F15" s="240">
        <f>'Posebni dio'!F298</f>
        <v>4000</v>
      </c>
      <c r="G15" s="148">
        <f t="shared" si="1"/>
        <v>30.303030303030305</v>
      </c>
    </row>
    <row r="16" spans="1:7">
      <c r="A16" s="406" t="s">
        <v>104</v>
      </c>
      <c r="B16" s="407"/>
      <c r="C16" s="408"/>
      <c r="D16" s="244">
        <f>'Posebni dio'!D331</f>
        <v>102765.44</v>
      </c>
      <c r="E16" s="244">
        <f>'Posebni dio'!E331</f>
        <v>108670</v>
      </c>
      <c r="F16" s="244">
        <f>'Posebni dio'!F331</f>
        <v>14000</v>
      </c>
      <c r="G16" s="148">
        <f t="shared" si="1"/>
        <v>12.883040397533819</v>
      </c>
    </row>
    <row r="17" spans="1:7">
      <c r="A17" s="406" t="s">
        <v>105</v>
      </c>
      <c r="B17" s="407"/>
      <c r="C17" s="408"/>
      <c r="D17" s="240">
        <f>'Posebni dio'!D348</f>
        <v>10484.030000000001</v>
      </c>
      <c r="E17" s="240">
        <f>'Posebni dio'!E348</f>
        <v>68300</v>
      </c>
      <c r="F17" s="240">
        <f>'Posebni dio'!F348</f>
        <v>7962</v>
      </c>
      <c r="G17" s="140">
        <f t="shared" si="1"/>
        <v>11.657393850658858</v>
      </c>
    </row>
    <row r="18" spans="1:7">
      <c r="A18" s="418" t="s">
        <v>109</v>
      </c>
      <c r="B18" s="419"/>
      <c r="C18" s="420"/>
      <c r="D18" s="240">
        <f>'Posebni dio'!D399</f>
        <v>115132.15</v>
      </c>
      <c r="E18" s="240">
        <f>'Posebni dio'!E399</f>
        <v>175600</v>
      </c>
      <c r="F18" s="240">
        <f>'Posebni dio'!F399</f>
        <v>65870.510000000009</v>
      </c>
      <c r="G18" s="148">
        <f t="shared" si="1"/>
        <v>37.511679954441917</v>
      </c>
    </row>
    <row r="19" spans="1:7" ht="15.75">
      <c r="A19" s="421" t="s">
        <v>260</v>
      </c>
      <c r="B19" s="422"/>
      <c r="C19" s="423"/>
      <c r="D19" s="232">
        <v>0</v>
      </c>
      <c r="E19" s="197">
        <f>SUM(E20)</f>
        <v>0</v>
      </c>
      <c r="F19" s="85">
        <f>SUM(F20)</f>
        <v>0</v>
      </c>
      <c r="G19" s="148" t="e">
        <f t="shared" si="1"/>
        <v>#DIV/0!</v>
      </c>
    </row>
  </sheetData>
  <mergeCells count="17">
    <mergeCell ref="A17:C17"/>
    <mergeCell ref="A18:C18"/>
    <mergeCell ref="A19:C19"/>
    <mergeCell ref="A11:C11"/>
    <mergeCell ref="A12:C12"/>
    <mergeCell ref="A13:C13"/>
    <mergeCell ref="A14:C14"/>
    <mergeCell ref="A15:C15"/>
    <mergeCell ref="A2:B2"/>
    <mergeCell ref="C3:G3"/>
    <mergeCell ref="B4:G4"/>
    <mergeCell ref="B5:G5"/>
    <mergeCell ref="A16:C16"/>
    <mergeCell ref="A7:C7"/>
    <mergeCell ref="A10:C10"/>
    <mergeCell ref="A9:C9"/>
    <mergeCell ref="A8:C8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216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Naslovna</vt:lpstr>
      <vt:lpstr>Opći dio</vt:lpstr>
      <vt:lpstr>Posebni dio</vt:lpstr>
      <vt:lpstr>Ekonomska klasifikacija</vt:lpstr>
      <vt:lpstr>Funkcijska klasifikacija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Zdenko</dc:creator>
  <cp:lastModifiedBy>Općina Vrbje</cp:lastModifiedBy>
  <cp:revision>2</cp:revision>
  <cp:lastPrinted>2024-10-21T09:02:28Z</cp:lastPrinted>
  <dcterms:created xsi:type="dcterms:W3CDTF">2023-01-04T07:45:30Z</dcterms:created>
  <dcterms:modified xsi:type="dcterms:W3CDTF">2025-03-21T15:26:02Z</dcterms:modified>
</cp:coreProperties>
</file>